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KA\SAKIP\FORM E 81KEC KLAKAH\E 81 TAHUN 2022\"/>
    </mc:Choice>
  </mc:AlternateContent>
  <bookViews>
    <workbookView xWindow="0" yWindow="0" windowWidth="28800" windowHeight="12045"/>
  </bookViews>
  <sheets>
    <sheet name="FORM E 81 PD rev" sheetId="1" r:id="rId1"/>
    <sheet name="TABEL T-E 1" sheetId="3" r:id="rId2"/>
    <sheet name=".......&gt;" sheetId="4" r:id="rId3"/>
    <sheet name="FORM E 81 PD all" sheetId="5" r:id="rId4"/>
  </sheets>
  <definedNames>
    <definedName name="_xlnm.Print_Area" localSheetId="3">'FORM E 81 PD all'!$A$1:$AJ$120</definedName>
    <definedName name="_xlnm.Print_Area" localSheetId="0">'FORM E 81 PD rev'!$A$1:$AL$107</definedName>
  </definedNames>
  <calcPr calcId="152511"/>
</workbook>
</file>

<file path=xl/calcChain.xml><?xml version="1.0" encoding="utf-8"?>
<calcChain xmlns="http://schemas.openxmlformats.org/spreadsheetml/2006/main">
  <c r="S56" i="1" l="1"/>
  <c r="R28" i="1"/>
  <c r="R65" i="1" l="1"/>
  <c r="AF22" i="1"/>
  <c r="R63" i="1" l="1"/>
  <c r="R62" i="1" s="1"/>
  <c r="R49" i="1"/>
  <c r="R48" i="1" s="1"/>
  <c r="S52" i="1"/>
  <c r="S51" i="1" s="1"/>
  <c r="R64" i="1"/>
  <c r="R61" i="1"/>
  <c r="R58" i="1"/>
  <c r="R57" i="1" s="1"/>
  <c r="R56" i="1" s="1"/>
  <c r="R55" i="1"/>
  <c r="R52" i="1" s="1"/>
  <c r="R51" i="1" s="1"/>
  <c r="R54" i="1"/>
  <c r="R53" i="1"/>
  <c r="R47" i="1"/>
  <c r="R46" i="1" s="1"/>
  <c r="R45" i="1" s="1"/>
  <c r="R44" i="1"/>
  <c r="R43" i="1"/>
  <c r="R42" i="1" s="1"/>
  <c r="AD42" i="1" s="1"/>
  <c r="R41" i="1"/>
  <c r="R40" i="1"/>
  <c r="R38" i="1" s="1"/>
  <c r="AD38" i="1" s="1"/>
  <c r="R37" i="1"/>
  <c r="R36" i="1"/>
  <c r="R35" i="1"/>
  <c r="R34" i="1"/>
  <c r="R31" i="1"/>
  <c r="R29" i="1"/>
  <c r="R26" i="1"/>
  <c r="AD26" i="1" s="1"/>
  <c r="R27" i="1"/>
  <c r="R24" i="1"/>
  <c r="R22" i="1"/>
  <c r="R21" i="1" s="1"/>
  <c r="AD21" i="1" l="1"/>
  <c r="O63" i="1"/>
  <c r="L42" i="1"/>
  <c r="AF77" i="5"/>
  <c r="AD77" i="5"/>
  <c r="AG77" i="5" s="1"/>
  <c r="AC77" i="5"/>
  <c r="AD76" i="5"/>
  <c r="AG76" i="5" s="1"/>
  <c r="AC76" i="5"/>
  <c r="AF76" i="5" s="1"/>
  <c r="AH76" i="5" s="1"/>
  <c r="AD75" i="5"/>
  <c r="Q75" i="5"/>
  <c r="AC75" i="5" s="1"/>
  <c r="K75" i="5"/>
  <c r="H75" i="5"/>
  <c r="AD74" i="5"/>
  <c r="AC74" i="5"/>
  <c r="AF74" i="5" s="1"/>
  <c r="AG73" i="5"/>
  <c r="AF73" i="5"/>
  <c r="AH73" i="5" s="1"/>
  <c r="AD73" i="5"/>
  <c r="AC73" i="5"/>
  <c r="AD72" i="5"/>
  <c r="Q72" i="5"/>
  <c r="AC72" i="5" s="1"/>
  <c r="AF72" i="5" s="1"/>
  <c r="N72" i="5"/>
  <c r="K72" i="5"/>
  <c r="H72" i="5"/>
  <c r="AF71" i="5"/>
  <c r="AD71" i="5"/>
  <c r="AC71" i="5"/>
  <c r="AG70" i="5"/>
  <c r="AF70" i="5"/>
  <c r="AH70" i="5" s="1"/>
  <c r="AD70" i="5"/>
  <c r="AC70" i="5"/>
  <c r="AD69" i="5"/>
  <c r="AG69" i="5" s="1"/>
  <c r="AC69" i="5"/>
  <c r="AF69" i="5" s="1"/>
  <c r="AH69" i="5" s="1"/>
  <c r="AD68" i="5"/>
  <c r="Q68" i="5"/>
  <c r="AC68" i="5" s="1"/>
  <c r="AF68" i="5" s="1"/>
  <c r="AH68" i="5" s="1"/>
  <c r="N68" i="5"/>
  <c r="K68" i="5"/>
  <c r="H68" i="5"/>
  <c r="AF67" i="5"/>
  <c r="AD67" i="5"/>
  <c r="AC67" i="5"/>
  <c r="AD66" i="5"/>
  <c r="AG66" i="5" s="1"/>
  <c r="AC66" i="5"/>
  <c r="AF66" i="5" s="1"/>
  <c r="AH66" i="5" s="1"/>
  <c r="AD65" i="5"/>
  <c r="AG65" i="5" s="1"/>
  <c r="AC65" i="5"/>
  <c r="AF65" i="5" s="1"/>
  <c r="AH65" i="5" s="1"/>
  <c r="AF64" i="5"/>
  <c r="AH64" i="5" s="1"/>
  <c r="AD64" i="5"/>
  <c r="AG64" i="5" s="1"/>
  <c r="AC64" i="5"/>
  <c r="AD63" i="5"/>
  <c r="Q63" i="5"/>
  <c r="AC63" i="5" s="1"/>
  <c r="N63" i="5"/>
  <c r="K63" i="5"/>
  <c r="H63" i="5"/>
  <c r="AD62" i="5"/>
  <c r="AC62" i="5"/>
  <c r="AF62" i="5" s="1"/>
  <c r="AD61" i="5"/>
  <c r="AG61" i="5" s="1"/>
  <c r="AC61" i="5"/>
  <c r="AF61" i="5" s="1"/>
  <c r="AH61" i="5" s="1"/>
  <c r="AD60" i="5"/>
  <c r="AG60" i="5" s="1"/>
  <c r="AC60" i="5"/>
  <c r="AF60" i="5" s="1"/>
  <c r="AH60" i="5" s="1"/>
  <c r="AD59" i="5"/>
  <c r="Q59" i="5"/>
  <c r="AC59" i="5" s="1"/>
  <c r="N59" i="5"/>
  <c r="K59" i="5"/>
  <c r="H59" i="5"/>
  <c r="AD58" i="5"/>
  <c r="AG58" i="5" s="1"/>
  <c r="AC58" i="5"/>
  <c r="AF58" i="5" s="1"/>
  <c r="AH58" i="5" s="1"/>
  <c r="AD57" i="5"/>
  <c r="Q57" i="5"/>
  <c r="AC57" i="5" s="1"/>
  <c r="N57" i="5"/>
  <c r="K57" i="5"/>
  <c r="H57" i="5"/>
  <c r="AD56" i="5"/>
  <c r="AC56" i="5"/>
  <c r="AF56" i="5" s="1"/>
  <c r="AD55" i="5"/>
  <c r="AC55" i="5"/>
  <c r="AF55" i="5" s="1"/>
  <c r="AG54" i="5"/>
  <c r="AD54" i="5"/>
  <c r="AC54" i="5"/>
  <c r="AF54" i="5" s="1"/>
  <c r="AH54" i="5" s="1"/>
  <c r="AG53" i="5"/>
  <c r="AD53" i="5"/>
  <c r="AC53" i="5"/>
  <c r="AF53" i="5" s="1"/>
  <c r="AH53" i="5" s="1"/>
  <c r="AF52" i="5"/>
  <c r="AD52" i="5"/>
  <c r="AC52" i="5"/>
  <c r="AG51" i="5"/>
  <c r="AD51" i="5"/>
  <c r="AC51" i="5"/>
  <c r="AF51" i="5" s="1"/>
  <c r="AH51" i="5" s="1"/>
  <c r="AD50" i="5"/>
  <c r="AG50" i="5" s="1"/>
  <c r="AC50" i="5"/>
  <c r="AF50" i="5" s="1"/>
  <c r="AH50" i="5" s="1"/>
  <c r="AD49" i="5"/>
  <c r="AC49" i="5"/>
  <c r="Q49" i="5"/>
  <c r="N49" i="5"/>
  <c r="K49" i="5"/>
  <c r="H49" i="5"/>
  <c r="AD48" i="5"/>
  <c r="AG48" i="5" s="1"/>
  <c r="AC48" i="5"/>
  <c r="AF48" i="5" s="1"/>
  <c r="AH48" i="5" s="1"/>
  <c r="AD47" i="5"/>
  <c r="AG47" i="5" s="1"/>
  <c r="AC47" i="5"/>
  <c r="AF47" i="5" s="1"/>
  <c r="AH47" i="5" s="1"/>
  <c r="AD46" i="5"/>
  <c r="AC46" i="5"/>
  <c r="N46" i="5"/>
  <c r="K46" i="5"/>
  <c r="AF46" i="5" s="1"/>
  <c r="H46" i="5"/>
  <c r="AF45" i="5"/>
  <c r="AH45" i="5" s="1"/>
  <c r="AD45" i="5"/>
  <c r="AG45" i="5" s="1"/>
  <c r="AC45" i="5"/>
  <c r="AD44" i="5"/>
  <c r="AG44" i="5" s="1"/>
  <c r="AC44" i="5"/>
  <c r="AF44" i="5" s="1"/>
  <c r="AH44" i="5" s="1"/>
  <c r="AD43" i="5"/>
  <c r="AG43" i="5" s="1"/>
  <c r="AC43" i="5"/>
  <c r="AF43" i="5" s="1"/>
  <c r="AH43" i="5" s="1"/>
  <c r="AD42" i="5"/>
  <c r="AC42" i="5"/>
  <c r="Q42" i="5"/>
  <c r="N42" i="5"/>
  <c r="K42" i="5"/>
  <c r="AF42" i="5" s="1"/>
  <c r="AH42" i="5" s="1"/>
  <c r="H42" i="5"/>
  <c r="AD41" i="5"/>
  <c r="AG41" i="5" s="1"/>
  <c r="AC41" i="5"/>
  <c r="AF41" i="5" s="1"/>
  <c r="AH41" i="5" s="1"/>
  <c r="AG40" i="5"/>
  <c r="AD40" i="5"/>
  <c r="AC40" i="5"/>
  <c r="AF40" i="5" s="1"/>
  <c r="AH40" i="5" s="1"/>
  <c r="AG39" i="5"/>
  <c r="AD39" i="5"/>
  <c r="AC39" i="5"/>
  <c r="AF39" i="5" s="1"/>
  <c r="AH39" i="5" s="1"/>
  <c r="AD38" i="5"/>
  <c r="AG38" i="5" s="1"/>
  <c r="AC38" i="5"/>
  <c r="AF38" i="5" s="1"/>
  <c r="AH38" i="5" s="1"/>
  <c r="AD37" i="5"/>
  <c r="AG37" i="5" s="1"/>
  <c r="AC37" i="5"/>
  <c r="AF37" i="5" s="1"/>
  <c r="AH37" i="5" s="1"/>
  <c r="AG36" i="5"/>
  <c r="AD36" i="5"/>
  <c r="AC36" i="5"/>
  <c r="AF36" i="5" s="1"/>
  <c r="AH36" i="5" s="1"/>
  <c r="N36" i="5"/>
  <c r="N32" i="5" s="1"/>
  <c r="H36" i="5"/>
  <c r="H32" i="5" s="1"/>
  <c r="AD35" i="5"/>
  <c r="AG35" i="5" s="1"/>
  <c r="AC35" i="5"/>
  <c r="AF35" i="5" s="1"/>
  <c r="AH35" i="5" s="1"/>
  <c r="AA35" i="5"/>
  <c r="O35" i="5"/>
  <c r="AD34" i="5"/>
  <c r="AG34" i="5" s="1"/>
  <c r="AC34" i="5"/>
  <c r="AF34" i="5" s="1"/>
  <c r="AH34" i="5" s="1"/>
  <c r="AA34" i="5"/>
  <c r="O34" i="5"/>
  <c r="AD33" i="5"/>
  <c r="AG33" i="5" s="1"/>
  <c r="AC33" i="5"/>
  <c r="AF33" i="5" s="1"/>
  <c r="AH33" i="5" s="1"/>
  <c r="AD32" i="5"/>
  <c r="Q32" i="5"/>
  <c r="AC32" i="5" s="1"/>
  <c r="K32" i="5"/>
  <c r="AD31" i="5"/>
  <c r="AG31" i="5" s="1"/>
  <c r="AC31" i="5"/>
  <c r="AF31" i="5" s="1"/>
  <c r="AH31" i="5" s="1"/>
  <c r="AD30" i="5"/>
  <c r="AC30" i="5"/>
  <c r="AF30" i="5" s="1"/>
  <c r="AH30" i="5" s="1"/>
  <c r="H30" i="5"/>
  <c r="AD29" i="5"/>
  <c r="AG29" i="5" s="1"/>
  <c r="AC29" i="5"/>
  <c r="AF29" i="5" s="1"/>
  <c r="AH29" i="5" s="1"/>
  <c r="AD28" i="5"/>
  <c r="AG28" i="5" s="1"/>
  <c r="AC28" i="5"/>
  <c r="AF28" i="5" s="1"/>
  <c r="AH28" i="5" s="1"/>
  <c r="AD27" i="5"/>
  <c r="AG27" i="5" s="1"/>
  <c r="AC27" i="5"/>
  <c r="AF27" i="5" s="1"/>
  <c r="AH27" i="5" s="1"/>
  <c r="AD26" i="5"/>
  <c r="AC26" i="5"/>
  <c r="Q26" i="5"/>
  <c r="N26" i="5"/>
  <c r="K26" i="5"/>
  <c r="H26" i="5"/>
  <c r="AF25" i="5"/>
  <c r="AH25" i="5" s="1"/>
  <c r="AD25" i="5"/>
  <c r="AG25" i="5" s="1"/>
  <c r="AC25" i="5"/>
  <c r="AG24" i="5"/>
  <c r="AF24" i="5"/>
  <c r="AH24" i="5" s="1"/>
  <c r="AD24" i="5"/>
  <c r="AC24" i="5"/>
  <c r="AG23" i="5"/>
  <c r="AD23" i="5"/>
  <c r="AC23" i="5"/>
  <c r="AF23" i="5" s="1"/>
  <c r="AH23" i="5" s="1"/>
  <c r="AD22" i="5"/>
  <c r="AG22" i="5" s="1"/>
  <c r="AC22" i="5"/>
  <c r="AF22" i="5" s="1"/>
  <c r="AH22" i="5" s="1"/>
  <c r="Q21" i="5"/>
  <c r="AC21" i="5" s="1"/>
  <c r="N21" i="5"/>
  <c r="K21" i="5"/>
  <c r="H21" i="5"/>
  <c r="AC20" i="5"/>
  <c r="AC19" i="5"/>
  <c r="AC18" i="5"/>
  <c r="AF17" i="5"/>
  <c r="AH46" i="5" l="1"/>
  <c r="AF49" i="5"/>
  <c r="AH49" i="5" s="1"/>
  <c r="AF57" i="5"/>
  <c r="AH57" i="5" s="1"/>
  <c r="AF59" i="5"/>
  <c r="AH59" i="5" s="1"/>
  <c r="AF63" i="5"/>
  <c r="AH63" i="5" s="1"/>
  <c r="AF26" i="5"/>
  <c r="AH26" i="5" s="1"/>
  <c r="AF32" i="5"/>
  <c r="AC78" i="5"/>
  <c r="AH72" i="5"/>
  <c r="AF21" i="5"/>
  <c r="AG78" i="5"/>
  <c r="AH32" i="5"/>
  <c r="AF75" i="5"/>
  <c r="AH75" i="5" s="1"/>
  <c r="AI22" i="1"/>
  <c r="AF23" i="1"/>
  <c r="AI23" i="1" s="1"/>
  <c r="AF24" i="1"/>
  <c r="AI24" i="1" s="1"/>
  <c r="AF25" i="1"/>
  <c r="AI25" i="1" s="1"/>
  <c r="AF26" i="1"/>
  <c r="AF27" i="1"/>
  <c r="AF28" i="1"/>
  <c r="AI28" i="1" s="1"/>
  <c r="AF29" i="1"/>
  <c r="AI29" i="1" s="1"/>
  <c r="AF30" i="1"/>
  <c r="AF31" i="1"/>
  <c r="AI31" i="1" s="1"/>
  <c r="AF34" i="1"/>
  <c r="AI34" i="1" s="1"/>
  <c r="AF35" i="1"/>
  <c r="AI35" i="1" s="1"/>
  <c r="AF36" i="1"/>
  <c r="AI36" i="1" s="1"/>
  <c r="AF37" i="1"/>
  <c r="AI37" i="1" s="1"/>
  <c r="AF38" i="1"/>
  <c r="AF39" i="1"/>
  <c r="AI39" i="1" s="1"/>
  <c r="AF40" i="1"/>
  <c r="AI40" i="1" s="1"/>
  <c r="AF41" i="1"/>
  <c r="AI41" i="1" s="1"/>
  <c r="AF42" i="1"/>
  <c r="AF43" i="1"/>
  <c r="AI43" i="1" s="1"/>
  <c r="AF44" i="1"/>
  <c r="AI44" i="1" s="1"/>
  <c r="AF45" i="1"/>
  <c r="AF46" i="1"/>
  <c r="AF47" i="1"/>
  <c r="AI47" i="1" s="1"/>
  <c r="AF48" i="1"/>
  <c r="AF49" i="1"/>
  <c r="AI49" i="1" s="1"/>
  <c r="AF50" i="1"/>
  <c r="AI50" i="1" s="1"/>
  <c r="AF51" i="1"/>
  <c r="AF52" i="1"/>
  <c r="AF53" i="1"/>
  <c r="AI53" i="1" s="1"/>
  <c r="AF54" i="1"/>
  <c r="AI54" i="1" s="1"/>
  <c r="AF55" i="1"/>
  <c r="AI55" i="1" s="1"/>
  <c r="AF56" i="1"/>
  <c r="AF57" i="1"/>
  <c r="AF58" i="1"/>
  <c r="AI58" i="1" s="1"/>
  <c r="AF59" i="1"/>
  <c r="AF60" i="1"/>
  <c r="AF61" i="1"/>
  <c r="AI61" i="1" s="1"/>
  <c r="AF62" i="1"/>
  <c r="AF63" i="1"/>
  <c r="AF64" i="1"/>
  <c r="AI64" i="1" s="1"/>
  <c r="AI27" i="1"/>
  <c r="AF78" i="5" l="1"/>
  <c r="AH21" i="5"/>
  <c r="AH78" i="5" s="1"/>
  <c r="AE18" i="1"/>
  <c r="AE19" i="1"/>
  <c r="AE22" i="1"/>
  <c r="AE23" i="1"/>
  <c r="AH23" i="1" s="1"/>
  <c r="AJ23" i="1" s="1"/>
  <c r="AE24" i="1"/>
  <c r="AH24" i="1" s="1"/>
  <c r="AJ24" i="1" s="1"/>
  <c r="AE25" i="1"/>
  <c r="AH25" i="1" s="1"/>
  <c r="AJ25" i="1" s="1"/>
  <c r="AE27" i="1"/>
  <c r="AH27" i="1" s="1"/>
  <c r="AJ27" i="1" s="1"/>
  <c r="AE28" i="1"/>
  <c r="AH28" i="1" s="1"/>
  <c r="AJ28" i="1" s="1"/>
  <c r="AE29" i="1"/>
  <c r="AH29" i="1" s="1"/>
  <c r="AJ29" i="1" s="1"/>
  <c r="AE31" i="1"/>
  <c r="AH31" i="1" s="1"/>
  <c r="AJ31" i="1" s="1"/>
  <c r="AE32" i="1"/>
  <c r="AH32" i="1" s="1"/>
  <c r="AJ32" i="1" s="1"/>
  <c r="AE33" i="1"/>
  <c r="AH33" i="1" s="1"/>
  <c r="AJ33" i="1" s="1"/>
  <c r="AE34" i="1"/>
  <c r="AH34" i="1" s="1"/>
  <c r="AE35" i="1"/>
  <c r="AH35" i="1" s="1"/>
  <c r="AJ35" i="1" s="1"/>
  <c r="AE36" i="1"/>
  <c r="AH36" i="1" s="1"/>
  <c r="AJ36" i="1" s="1"/>
  <c r="AE37" i="1"/>
  <c r="AH37" i="1" s="1"/>
  <c r="AJ37" i="1" s="1"/>
  <c r="AE39" i="1"/>
  <c r="AH39" i="1" s="1"/>
  <c r="AJ39" i="1" s="1"/>
  <c r="AE40" i="1"/>
  <c r="AH40" i="1" s="1"/>
  <c r="AJ40" i="1" s="1"/>
  <c r="AE41" i="1"/>
  <c r="AH41" i="1" s="1"/>
  <c r="AJ41" i="1" s="1"/>
  <c r="AE43" i="1"/>
  <c r="AH43" i="1" s="1"/>
  <c r="AJ43" i="1" s="1"/>
  <c r="AE44" i="1"/>
  <c r="AH44" i="1" s="1"/>
  <c r="AJ44" i="1" s="1"/>
  <c r="AH17" i="1"/>
  <c r="AC33" i="1"/>
  <c r="AF33" i="1" s="1"/>
  <c r="AI33" i="1" s="1"/>
  <c r="AC32" i="1"/>
  <c r="AF32" i="1" s="1"/>
  <c r="AI32" i="1" s="1"/>
  <c r="S63" i="1"/>
  <c r="S60" i="1"/>
  <c r="AE60" i="1" s="1"/>
  <c r="S57" i="1"/>
  <c r="AE52" i="1"/>
  <c r="S48" i="1"/>
  <c r="AE48" i="1" s="1"/>
  <c r="S46" i="1"/>
  <c r="AE47" i="1"/>
  <c r="AH47" i="1" s="1"/>
  <c r="AJ47" i="1" s="1"/>
  <c r="AE49" i="1"/>
  <c r="AH49" i="1" s="1"/>
  <c r="AJ49" i="1" s="1"/>
  <c r="AE50" i="1"/>
  <c r="AH50" i="1" s="1"/>
  <c r="AJ50" i="1" s="1"/>
  <c r="AE51" i="1"/>
  <c r="AH51" i="1" s="1"/>
  <c r="AE53" i="1"/>
  <c r="AH53" i="1" s="1"/>
  <c r="AJ53" i="1" s="1"/>
  <c r="AE54" i="1"/>
  <c r="AH54" i="1" s="1"/>
  <c r="AJ54" i="1" s="1"/>
  <c r="AE55" i="1"/>
  <c r="AH55" i="1" s="1"/>
  <c r="AJ55" i="1" s="1"/>
  <c r="AE58" i="1"/>
  <c r="AH58" i="1" s="1"/>
  <c r="AJ58" i="1" s="1"/>
  <c r="AE59" i="1"/>
  <c r="AH59" i="1" s="1"/>
  <c r="AE61" i="1"/>
  <c r="AH61" i="1" s="1"/>
  <c r="AJ61" i="1" s="1"/>
  <c r="AE64" i="1"/>
  <c r="AH64" i="1" s="1"/>
  <c r="AJ64" i="1" s="1"/>
  <c r="S42" i="1"/>
  <c r="AE42" i="1" s="1"/>
  <c r="S21" i="1"/>
  <c r="O21" i="1"/>
  <c r="S26" i="1"/>
  <c r="AE26" i="1" s="1"/>
  <c r="S30" i="1"/>
  <c r="AE30" i="1" s="1"/>
  <c r="S38" i="1"/>
  <c r="AE38" i="1" s="1"/>
  <c r="P33" i="1"/>
  <c r="R33" i="1" s="1"/>
  <c r="P32" i="1"/>
  <c r="R32" i="1" s="1"/>
  <c r="R30" i="1" s="1"/>
  <c r="AE63" i="1" l="1"/>
  <c r="S62" i="1"/>
  <c r="AE62" i="1" s="1"/>
  <c r="AH62" i="1" s="1"/>
  <c r="AD30" i="1"/>
  <c r="R20" i="1"/>
  <c r="AE57" i="1"/>
  <c r="AE56" i="1"/>
  <c r="AH56" i="1" s="1"/>
  <c r="AE21" i="1"/>
  <c r="S20" i="1"/>
  <c r="AE20" i="1" s="1"/>
  <c r="AH20" i="1" s="1"/>
  <c r="AE46" i="1"/>
  <c r="S45" i="1"/>
  <c r="AE45" i="1" s="1"/>
  <c r="AH45" i="1" s="1"/>
  <c r="AH22" i="1"/>
  <c r="AJ22" i="1" s="1"/>
  <c r="AE65" i="1"/>
  <c r="AI65" i="1"/>
  <c r="O52" i="1"/>
  <c r="L63" i="1"/>
  <c r="AH63" i="1" s="1"/>
  <c r="I63" i="1"/>
  <c r="O60" i="1"/>
  <c r="L60" i="1"/>
  <c r="AH60" i="1" s="1"/>
  <c r="I60" i="1"/>
  <c r="L57" i="1"/>
  <c r="AH57" i="1" s="1"/>
  <c r="I57" i="1"/>
  <c r="O57" i="1"/>
  <c r="L52" i="1"/>
  <c r="AH52" i="1" s="1"/>
  <c r="I52" i="1"/>
  <c r="O48" i="1"/>
  <c r="L48" i="1"/>
  <c r="AH48" i="1" s="1"/>
  <c r="I48" i="1"/>
  <c r="O46" i="1"/>
  <c r="L46" i="1"/>
  <c r="AH46" i="1" s="1"/>
  <c r="I46" i="1"/>
  <c r="O42" i="1"/>
  <c r="AH42" i="1"/>
  <c r="I42" i="1"/>
  <c r="O38" i="1"/>
  <c r="L38" i="1"/>
  <c r="AH38" i="1" s="1"/>
  <c r="I38" i="1"/>
  <c r="L30" i="1"/>
  <c r="AH30" i="1" s="1"/>
  <c r="O34" i="1"/>
  <c r="O30" i="1" s="1"/>
  <c r="C65" i="1" l="1"/>
  <c r="AD20" i="1"/>
  <c r="AJ52" i="1"/>
  <c r="AJ63" i="1"/>
  <c r="AJ60" i="1"/>
  <c r="AJ38" i="1"/>
  <c r="AJ48" i="1"/>
  <c r="AJ46" i="1"/>
  <c r="AJ42" i="1"/>
  <c r="AJ57" i="1"/>
  <c r="O26" i="1"/>
  <c r="O65" i="1" s="1"/>
  <c r="L26" i="1"/>
  <c r="AH26" i="1" s="1"/>
  <c r="I26" i="1"/>
  <c r="L21" i="1"/>
  <c r="I21" i="1"/>
  <c r="I34" i="1"/>
  <c r="AH21" i="1" l="1"/>
  <c r="L65" i="1"/>
  <c r="AJ26" i="1"/>
  <c r="I30" i="1"/>
  <c r="AJ30" i="1" s="1"/>
  <c r="AJ34" i="1"/>
  <c r="AH65" i="1" l="1"/>
  <c r="AJ21" i="1"/>
  <c r="AJ65" i="1"/>
</calcChain>
</file>

<file path=xl/comments1.xml><?xml version="1.0" encoding="utf-8"?>
<comments xmlns="http://schemas.openxmlformats.org/spreadsheetml/2006/main">
  <authors>
    <author>URBANUSER</author>
  </authors>
  <commentList>
    <comment ref="I31" authorId="0" shapeId="0">
      <text>
        <r>
          <rPr>
            <b/>
            <sz val="9"/>
            <color indexed="81"/>
            <rFont val="Tahoma"/>
            <family val="2"/>
          </rPr>
          <t>URBANUSER:</t>
        </r>
        <r>
          <rPr>
            <sz val="9"/>
            <color indexed="81"/>
            <rFont val="Tahoma"/>
            <family val="2"/>
          </rPr>
          <t xml:space="preserve">
s.d 2020</t>
        </r>
      </text>
    </comment>
  </commentList>
</comments>
</file>

<file path=xl/sharedStrings.xml><?xml version="1.0" encoding="utf-8"?>
<sst xmlns="http://schemas.openxmlformats.org/spreadsheetml/2006/main" count="1048" uniqueCount="353">
  <si>
    <t>Formulir E.81</t>
  </si>
  <si>
    <t>Evaluasi Terhadap Hasil Renja Perangkat Daerah  Kabupaten Lumajang</t>
  </si>
  <si>
    <t>:</t>
  </si>
  <si>
    <t xml:space="preserve">Target Kinerja  </t>
  </si>
  <si>
    <t>No</t>
  </si>
  <si>
    <t>Sasaran</t>
  </si>
  <si>
    <t>Target Renstra Perangkat Daerah sampai dengan tahun 2023</t>
  </si>
  <si>
    <t>I</t>
  </si>
  <si>
    <t>II</t>
  </si>
  <si>
    <t>III</t>
  </si>
  <si>
    <t>IV</t>
  </si>
  <si>
    <t>K</t>
  </si>
  <si>
    <t>Rp</t>
  </si>
  <si>
    <t>Rata-rata capaian kinerja (%)</t>
  </si>
  <si>
    <t>%</t>
  </si>
  <si>
    <t>Predikat kinerja</t>
  </si>
  <si>
    <t>Faktor pendorong keberhasilan kinerja:</t>
  </si>
  <si>
    <t>Faktor penghambat pencapaian kinerja:</t>
  </si>
  <si>
    <t>Tindak lanjut yang diperlukan dalam triwulan berikutnya*):</t>
  </si>
  <si>
    <t>Tindak lanjut yang diperlukan dalam Renja Perangkat Daerah kabupaten/kota berikutnya*):</t>
  </si>
  <si>
    <t>*) Diisi oleh Kepala BAPPEDA</t>
  </si>
  <si>
    <t>Disusun</t>
  </si>
  <si>
    <t>Dievaluasi</t>
  </si>
  <si>
    <t>Kepala Bappeda</t>
  </si>
  <si>
    <t>Kabupaten Lumajang</t>
  </si>
  <si>
    <t>(…............................................)</t>
  </si>
  <si>
    <t>PETUNJUK PENGISIAN :</t>
  </si>
  <si>
    <t>Kolom 1</t>
  </si>
  <si>
    <t>Kolom 2</t>
  </si>
  <si>
    <t>: diisi dengan sasaran pelayanan Perangkat Daerah  pada tahun berkenaan sebagaimana tercantum dalam Renja Perangkat Daerah</t>
  </si>
  <si>
    <t>Kolom 3</t>
  </si>
  <si>
    <t>Kolom 4</t>
  </si>
  <si>
    <t>Kolom 5</t>
  </si>
  <si>
    <t>: diisi jumlah/besaran target kinerja (K)  dan anggaran indikatif (Rp) yang tercantum dalam matriks pemutakhiran TC 27  sampai dengan akhir periode Renstra Perangkat Daerah</t>
  </si>
  <si>
    <t>Kolom 6</t>
  </si>
  <si>
    <t xml:space="preserve">: diisi jumlah/besaran realisasi kinerja (K)  dan penyerapan  anggaran (Rp) yang telah dicapai mulai dari tahun pertama Renstra Perangkat Daerah sampai dengan tahun n-2 </t>
  </si>
  <si>
    <t>Kolom 7</t>
  </si>
  <si>
    <t>: diisi jumlah/besaran target kinerja (K)  dan Jumlah anggaran (Rp) yang bersumber dari Renja Perangkat Daerah tahun berjalan (n-1) yang sudah disepakati dalam APBD Kabupaten</t>
  </si>
  <si>
    <t>Kolom 8</t>
  </si>
  <si>
    <t xml:space="preserve">: diisi dengan realisasi capaian kinerja (K) dan realisasi anggaran (Rp) pada  triwulan I untuk Renja Perangkat Daerah Tahun berjalan </t>
  </si>
  <si>
    <t>Kolom 9</t>
  </si>
  <si>
    <t xml:space="preserve">: diisi dengan realisasi capaian kinerja (K) dan realisasi anggaran (Rp) pada  triwulan II untuk Renja Perangkat Daerah Tahun berjalan </t>
  </si>
  <si>
    <t>Kolom 10</t>
  </si>
  <si>
    <t>Kolom 11</t>
  </si>
  <si>
    <t xml:space="preserve">: diisi dengan realisasi capaian kinerja (K) dan realisasi anggaran (Rp) pada  triwulan IV untuk Renja Perangkat Daerah Tahun berjalan </t>
  </si>
  <si>
    <t>Kolom 12</t>
  </si>
  <si>
    <t>: diisi dengan realisasi kumulatif capaian kinerja (K) dan realisasi anggaran (Rp) mulai dari triwulan I sampai dengan Triwulan IV Tahun berjalan (n-1)</t>
  </si>
  <si>
    <t>Kolom 13</t>
  </si>
  <si>
    <t>: diisi dengan realisasi kumulatif capaian kinerja (K) dan penyerapan anggaran (Rp) Renstra Perangkat Daerah sampai dengan akhir tahun berjalan</t>
  </si>
  <si>
    <t>Kolom 14</t>
  </si>
  <si>
    <t>: diisi dengan rasio antara realisasi dan target Renstra Perangkat Daerah sampai dengan akhir tahun berjalan, baik pada capaian kinerja (K) maupun penyerapan anggaran (Rp)</t>
  </si>
  <si>
    <t>Kolom 15</t>
  </si>
  <si>
    <t>: diisi nama Perangkat Daerah yang bertangungjawab dan melaksanakan Renja Perangkat daerah yang dievaluasi</t>
  </si>
  <si>
    <t xml:space="preserve">Penilaian Rata-rata capaian kinerja </t>
  </si>
  <si>
    <t>: Menggunakan Tabel T-E.1</t>
  </si>
  <si>
    <t>Baris faktor Pendorong keberhasilan</t>
  </si>
  <si>
    <t>Baris faktor Penghambat pencapaian kinerja</t>
  </si>
  <si>
    <t>: diisi hasil identifikasi faktor-faktor yang mendorong tercapainya suatu target kinerja</t>
  </si>
  <si>
    <t xml:space="preserve">: diisi hasil identifikasi faktor-faktor yang menghambat tercapainya suatu target kinerja </t>
  </si>
  <si>
    <t>Realisasi Kinerja</t>
  </si>
  <si>
    <t>Indikator Tujuan</t>
  </si>
  <si>
    <t>Indikator Sasaran</t>
  </si>
  <si>
    <t>Tabel T-E.1</t>
  </si>
  <si>
    <t>SKALA NILAI PERINGKAT KINERJA</t>
  </si>
  <si>
    <t>NO</t>
  </si>
  <si>
    <t>INTERVAL NILAI REALISASI KINERJA</t>
  </si>
  <si>
    <t>KRITERIA PENILAIAN REALISASI KINERJA</t>
  </si>
  <si>
    <t>91% ≤ 100%</t>
  </si>
  <si>
    <t>Sangat Tinggi</t>
  </si>
  <si>
    <t>76% ≤ 90%</t>
  </si>
  <si>
    <t>Tinggi</t>
  </si>
  <si>
    <t>66% ≤ 75%</t>
  </si>
  <si>
    <t>Sedang</t>
  </si>
  <si>
    <t xml:space="preserve">51% ≤ 65% </t>
  </si>
  <si>
    <t>Rendah</t>
  </si>
  <si>
    <t>≤ 50%</t>
  </si>
  <si>
    <t>Sangat Rendah</t>
  </si>
  <si>
    <t>Dalam penilaian kinerja tersebut, gradasi nilai (skala intensitas) kinerja suatu 
indikator dapat dimaknai sebagai berikut:</t>
  </si>
  <si>
    <t>Hasil Sangat Tinggi dan Tinggi</t>
  </si>
  <si>
    <t>Gradasi ini menunjukkan pencapaian/realisasi kinerja capaian telah 
memenuhi target dan berada diatas persyaratan minimal kelulusan 
penilaian kinerja</t>
  </si>
  <si>
    <t>Hasil Sedang</t>
  </si>
  <si>
    <t>Gradasi cukup menunjukkan pencapaian/realisasi kinerja capaian telah 
memenuhi persyaratan minimal</t>
  </si>
  <si>
    <t>Hasil Rendah dan Sangat Rendah</t>
  </si>
  <si>
    <t>Gradasi ini menunjukkan pencapaian/realisasi kinerja capaian belum 
memenuhi/masih dibawah persyaratan minimal pencapaian kinerja yang 
diharapkan</t>
  </si>
  <si>
    <t>Periode Pelaksanaan: Tahun 2022</t>
  </si>
  <si>
    <r>
      <t>Indikator Sasaran Perangkat Daerah / Program (</t>
    </r>
    <r>
      <rPr>
        <b/>
        <i/>
        <sz val="12"/>
        <color theme="1"/>
        <rFont val="Arial"/>
        <family val="2"/>
      </rPr>
      <t>outcome</t>
    </r>
    <r>
      <rPr>
        <b/>
        <sz val="12"/>
        <color theme="1"/>
        <rFont val="Arial"/>
        <family val="2"/>
      </rPr>
      <t>) / Kegiatan (</t>
    </r>
    <r>
      <rPr>
        <b/>
        <i/>
        <sz val="12"/>
        <color theme="1"/>
        <rFont val="Arial"/>
        <family val="2"/>
      </rPr>
      <t>output</t>
    </r>
    <r>
      <rPr>
        <b/>
        <sz val="12"/>
        <color theme="1"/>
        <rFont val="Arial"/>
        <family val="2"/>
      </rPr>
      <t>) / Sub Kegiatan</t>
    </r>
  </si>
  <si>
    <t>Realisasi Capaian Kinerja Renstra Perangkat Daerah sampai dengan Renja Perangkat Daerah Tahun 2021 (n-2)</t>
  </si>
  <si>
    <t>Realisasi Kinerja Tahun 2022 Pada Triwulan</t>
  </si>
  <si>
    <t>Realisasi Capaian Kinerja dan Anggaran Renja Perangkat Daerah Tahun 2022</t>
  </si>
  <si>
    <t>Realisasi Kinerja dan Anggaran Renstra Perangkat Daerah s/d Tahun 2022</t>
  </si>
  <si>
    <t>Tingkat Capaian Kinerja Dan Realisasi Anggaran Renstra Perangkat Daerah s/d Tahun 2022 (%)</t>
  </si>
  <si>
    <t>Kendala Penghambat Capaian Indikator Program/Kegiatan/ Sub Kegiatan</t>
  </si>
  <si>
    <t>: diisi dengan uraian program/kegiatan/ sub kegiatan sesuai dengan yang tercantum dalam pada matriks TC 27</t>
  </si>
  <si>
    <t>14 = 7 + 13</t>
  </si>
  <si>
    <t>15 = 14/6 x 100%</t>
  </si>
  <si>
    <t>Formulasi Perhitungan</t>
  </si>
  <si>
    <t>Kolom 16</t>
  </si>
  <si>
    <t>Kolom 17</t>
  </si>
  <si>
    <t xml:space="preserve">: diisi dengan nomor urut program, kegiatan, dan sub kegiatan prioritas sesuai dengan yang tercantum dalam Renja Perangkat Daerah </t>
  </si>
  <si>
    <t>Target Kinerja dan Anggaran Renja Perangkat Daerah Tahun 2022 (n-1)</t>
  </si>
  <si>
    <t>: diisi dengan Kendala yang menghambat Capaian Indikator Program, Kegiatan, dan Sub Kegiatan</t>
  </si>
  <si>
    <t>Indikator dan target kinerja Perangkat Daerah  yang mengacu pada sasaran RKPD / Indikator Tujuan Perangkat Daerah</t>
  </si>
  <si>
    <t>Program/Kegiatan/ Sub Kegiatan</t>
  </si>
  <si>
    <t>: diisi Formulasi atau rumus perhitungan indikator Sasaran, Program, Kegiatan, dan Sub Kegiatan</t>
  </si>
  <si>
    <t xml:space="preserve">: diisi dengan realisasi capaian kinerja (K) dan realisasi anggaran (Rp) pada  triwulan III untuk Renja Perangkat Daerah Tahun berjalan </t>
  </si>
  <si>
    <t>Nama Bagian,
Perangkat Daerah Penanggungjawab</t>
  </si>
  <si>
    <t>Diisi dengan indikator Tujuan Perangkat Daerah</t>
  </si>
  <si>
    <t>Diisi dengan target indikator tujuan perangkat Daerah Tahun berjalan</t>
  </si>
  <si>
    <t>Diisi dengan realisasi indikator tujuan Perangkat Daerah Tahun berjalan</t>
  </si>
  <si>
    <t>Diisi dengan penjelasan faktor-faktor pendorong keberhasilan tercapainya indikator Sasaran Perangkat Daerah pada tahun berjalan (Perkembangan setiap tribulan sampai dengan tahun pelaksanaan berakhir)</t>
  </si>
  <si>
    <t>Diisi dengan penjelasan faktor-faktor pendorong keberhasilan tercapainya indikator Tujuan Perangkat Daerah pada tahun berjalan (Perkembangan setiap tribulan sampai dengan tahun pelaksanaan berakhir)</t>
  </si>
  <si>
    <t>Diisi dengan penjelasan faktor-faktor penghambat keberhasilan tercapainya indikator Tujuan Perangkat Daerah pada tahun berjalan (Perkembangan setiap tribulan sampai dengan tahun pelaksanaan berakhir)</t>
  </si>
  <si>
    <t>Diisi dengan penjelasan faktor-faktor penghambat keberhasilan tercapainya indikator Sasaran Perangkat Daerah pada tahun berjalan (Perkembangan setiap tribulan sampai dengan tahun pelaksanaan berakhir)</t>
  </si>
  <si>
    <t>a.</t>
  </si>
  <si>
    <t xml:space="preserve">b. </t>
  </si>
  <si>
    <t>c.</t>
  </si>
  <si>
    <t>Indikator</t>
  </si>
  <si>
    <t>d.</t>
  </si>
  <si>
    <t>e.</t>
  </si>
  <si>
    <t>f.</t>
  </si>
  <si>
    <t>g.</t>
  </si>
  <si>
    <t>b.</t>
  </si>
  <si>
    <t>Nilai IKM Kecamatan</t>
  </si>
  <si>
    <t>Meningkatnya Kualitas Pelayanan,  Fasilitasi dan Koordinasi Kecamatan serta Akuntabilitas Keuangan dan Pemerintahan Desa</t>
  </si>
  <si>
    <t>Persentase hasil fasilitasi dan kooordinasi yang ditindaklanjuti</t>
  </si>
  <si>
    <t>Rata-rata persentase desa dalam menyusun dokumen administrasi pemerintahan desa yang tepat waktu</t>
  </si>
  <si>
    <t>PROGRAM PENUNJANG URUSAN PEMERINTAHAN DAERAH KABUPATEN / KOTA</t>
  </si>
  <si>
    <t>Persentase Pemenuhan Fasilitasi Kebutuhan Operasional Perkantoran</t>
  </si>
  <si>
    <t xml:space="preserve"> </t>
  </si>
  <si>
    <t>Perencanaan, Penganggaran, dan Evaluasi Kinerja Perangkat Daerah</t>
  </si>
  <si>
    <t>Persentase Fasilitasi Dokumen Perencanaan, Penganggaran dan Evaluasi Kinerja</t>
  </si>
  <si>
    <t>Penyusunan Dokumen Perencanaan Perangkat Daerah</t>
  </si>
  <si>
    <t xml:space="preserve">Jumlah jenis dokumen perencanaan </t>
  </si>
  <si>
    <t>Dokumen</t>
  </si>
  <si>
    <t>Koordinasi dan Penyusunan Dokumen RKA-SKPD</t>
  </si>
  <si>
    <t>Jumlah dokumen RKA-SKPD</t>
  </si>
  <si>
    <t>Evaluasi Kinerja Perangkat Daerah</t>
  </si>
  <si>
    <t>Jumlah jenis dokumen evaluasi kinerja PD</t>
  </si>
  <si>
    <t>Penyusunan Laporan Capaian Kinerja dan Ikhtisar Realisasi Kinerja SKPD</t>
  </si>
  <si>
    <t xml:space="preserve">Jumlah dokumen LAKIP </t>
  </si>
  <si>
    <t>Administrasi Keuangan Perangkat Daerah</t>
  </si>
  <si>
    <t>Persentase fasilitasi Administrasi Keuangan Perangkat Daerah</t>
  </si>
  <si>
    <t>Koordinasi dan Penyusunan Laporan Keuangan Akhir Tahun SKPD</t>
  </si>
  <si>
    <t>Jumlah jenis Laporan Keuangan Akhir Tahun</t>
  </si>
  <si>
    <t>Penyediaan Gaji dan Tunjangan ASN</t>
  </si>
  <si>
    <t>Jumlah ASN terlayani gaji dan tunjangan</t>
  </si>
  <si>
    <t>OB</t>
  </si>
  <si>
    <t>Penyediaan Administrasi Pelaksanaan Tugas ASN</t>
  </si>
  <si>
    <t>Jumlah Jenis  fasilitasi administrasi keuangan pelaksanaan tugas ASN</t>
  </si>
  <si>
    <t>Jenis</t>
  </si>
  <si>
    <t>Administrasi Kepegawaian Perangkat Daerah</t>
  </si>
  <si>
    <t>Persentase fasilitasi Administrasi Kepegawaian PD</t>
  </si>
  <si>
    <t>Peningkatan sarana dan prasarana Disiplin Pegawai</t>
  </si>
  <si>
    <t>Jumlah jenis sarana prasarana peningkatan disiplin pegawai</t>
  </si>
  <si>
    <t>Unit</t>
  </si>
  <si>
    <t>Administrasi Umum Perangkat Daerah</t>
  </si>
  <si>
    <t>Persentase fasilitasi Administrasi Umum PD</t>
  </si>
  <si>
    <t>Penyediaan Bahan Logistik Kantor</t>
  </si>
  <si>
    <t>Jumlah jenis bahan logistik kantor yang disediakan</t>
  </si>
  <si>
    <t>Penyediaan Bahan Bacaan dan Peraturan Perundang-u\Undangan</t>
  </si>
  <si>
    <t>Jumlah jenis bahan bacaan disediakan</t>
  </si>
  <si>
    <t>Penyediaan Komponen Instalasi Listrik/Penerangan Bangunan Kantor</t>
  </si>
  <si>
    <t>Jumlah jenis komponen instalasi Listrik/Penerangan yang disediakan</t>
  </si>
  <si>
    <t>Penyediaan Barang Cetakan dan Penggandaan</t>
  </si>
  <si>
    <t>Jumlah jenis barang cetakan yang disediakan</t>
  </si>
  <si>
    <t>jumlah fasilitasi penggandaan dokumen</t>
  </si>
  <si>
    <t>Lembar</t>
  </si>
  <si>
    <t>Penyelenggaraan Rapat Koordinasi dan Konsultasi SKPD</t>
  </si>
  <si>
    <t>Kegiatan</t>
  </si>
  <si>
    <t>Jumlah fasilitasi kordinasi dan konsultasi SKPD</t>
  </si>
  <si>
    <t>kali</t>
  </si>
  <si>
    <t>Fasilitasi Kunjungan Tamu</t>
  </si>
  <si>
    <t>Jumlah fasilitasi kunjungan tamu</t>
  </si>
  <si>
    <t>Orang</t>
  </si>
  <si>
    <t>Penyediaan Bahan/Material</t>
  </si>
  <si>
    <t>Jumlah jenis bahan lainnya yang disediakan</t>
  </si>
  <si>
    <t>Penyediaan Jasa Penunjang Urusan Pemerintahan Daerah</t>
  </si>
  <si>
    <t>Persentase fasilitasi penyediaan jasa penunjang operasional kantor</t>
  </si>
  <si>
    <t>Penyediaan Jasa Surat Menyurat</t>
  </si>
  <si>
    <t xml:space="preserve">Jumlah jenis fasilitasi jasa surat menyurat </t>
  </si>
  <si>
    <t>Penyediaan Jasa Komunikasi, Sumber Daya Air dan Listrik</t>
  </si>
  <si>
    <t>jumlah Jenis penyediaan jasa yang dibayar</t>
  </si>
  <si>
    <t>Penyediaan Jasa Pelayanan Umum Kantor</t>
  </si>
  <si>
    <t>Jumlah jenis fasilitasi jasa pelayanan umum kantor</t>
  </si>
  <si>
    <t>Pengadaan Barang Milik Daerah Penunjang Urusan Pemerintah Daerah</t>
  </si>
  <si>
    <t>Persentase fasilitasi pengadaan BMD</t>
  </si>
  <si>
    <t>Pengadaan Sarana dan Prasarana Gedung Kantor atau Bangunan Lainnya</t>
  </si>
  <si>
    <t>Jumlah jenis sarana prasarana gedung kantor yang dibangun</t>
  </si>
  <si>
    <t>Pengadaan Peralatan dan mesin lainnya</t>
  </si>
  <si>
    <t>Jumlah jenis peralatandan mesin lainnya yang disediakan</t>
  </si>
  <si>
    <t>Pemeliharaan Barang Milik Daerah Penunjang Urusan Pemerintahan Daerah</t>
  </si>
  <si>
    <t>Persentase fasilitasi pemeliharaan BMD</t>
  </si>
  <si>
    <t>Penyediaan Jasa Pemeliharaan, Biaya Pemeliharaan, Pajak, dan Perizinan Kendaraan Dinas Operasional atau Lapangan</t>
  </si>
  <si>
    <t>Jumlah kendaraan dinas operasional/lapangan yang dipelihara</t>
  </si>
  <si>
    <t>Pemeliharaan/Rehabilitasi Sarana dan Prasarana Gedung Kantor atau Bangunan Lainya</t>
  </si>
  <si>
    <t>jumlah jenis sarana prasarana gedung kantor yang dipelihara</t>
  </si>
  <si>
    <t>jumlah jenis sarana prasarana gedung kantor yang direhabilitasi</t>
  </si>
  <si>
    <t>Pemeliharaan Peralatan dan Mesin Lainnya</t>
  </si>
  <si>
    <t>Jumlah jenis peralatan yang dipelihara</t>
  </si>
  <si>
    <t>Pemeliharaan / Rehabilitasi Gedung Kntor dan bangunan Lainnya</t>
  </si>
  <si>
    <t>Jumlah jenis gedung kantor dan bangunan lain yang dipelihara</t>
  </si>
  <si>
    <t>Jumlah jenis gedung kantor dan bangunan lain yang direhabilitasi</t>
  </si>
  <si>
    <t>PROGRAM PENYELENGGARAAN PEMERINTAHAN DAN PELAYANAN PUBLIK</t>
  </si>
  <si>
    <t>persentase fasilitasi penyelenggaraan pemerintahan dan pelayanan publik</t>
  </si>
  <si>
    <t>Koordinasi  Penyelenggaraan  Kegiatan Pemerintahan di Tingkat Kecamatan</t>
  </si>
  <si>
    <t>Persentase fasilitasi penyelenggaraan pemerintahahan tingkat kecamatan</t>
  </si>
  <si>
    <t>Peningkatan Efektifitas Kegiatan Pemerintahan di Tingkat Kecamatan</t>
  </si>
  <si>
    <t>jumlah laporan koordinasi lintas sektor</t>
  </si>
  <si>
    <t>Pelaksanaan Urusan Pemerintahan yang Dilimpahkan kepada Camat</t>
  </si>
  <si>
    <t>persentase pemenuhan urusan pemerintahan yang dilimpajkan</t>
  </si>
  <si>
    <t>Pelaksanaan Urusan Pemerintahan yang Terkait Dengan Pelayanan Perizinan Non Usaha</t>
  </si>
  <si>
    <t>Jumlah jenis  rekomendasi izin yang diterbitkan</t>
  </si>
  <si>
    <t xml:space="preserve">Pelaksanaan Urusan Pemerintahan yang Terkait Dengan Kewenangan Lain yang Dilimpahkan </t>
  </si>
  <si>
    <t>jumlah jenis urusan kependudukan yang difasilitasi</t>
  </si>
  <si>
    <t>PROGRAM  PEMBINAAN  DAN  PENGAWASAN PEMERINTAHAN DESA</t>
  </si>
  <si>
    <t>persentase desa tertib administrasi</t>
  </si>
  <si>
    <t>Fasilitasi,  Rekomendasi  dan  Koordinasi Pembinaan dan Pengawasan Pemerintahan Desa</t>
  </si>
  <si>
    <t>persentase fasilitasi penyelenggaraan pemerintahan desa</t>
  </si>
  <si>
    <t>Fasilitasi Administrasi Tata Pemerintahan Desa</t>
  </si>
  <si>
    <t>jumlah desa terbina penyelenggaraan pemerintahan desa</t>
  </si>
  <si>
    <t>Desa</t>
  </si>
  <si>
    <t>Fasilitasi pelaksanaan pemilihan kepala desa</t>
  </si>
  <si>
    <t>Jumlah desa yang terfasilitasi pilkades</t>
  </si>
  <si>
    <t>PROGRAM  KOORDINASI  KETENTRAMAN  DAN KETERTIBAN UMUM</t>
  </si>
  <si>
    <t>persentase pemenuhan upaya trantibum</t>
  </si>
  <si>
    <t>Koordinasi  Upaya  Penyelenggaraan  Ketenteraman dan Ketertiban Umum</t>
  </si>
  <si>
    <t>persentase fasilitasi penyelenggaraan trantibum</t>
  </si>
  <si>
    <t>Harmonisasi Hubungan Dengan TokohAgama dan Tokoh Masyarakat</t>
  </si>
  <si>
    <t>jumlah fasilitasi, harmonisasi hubungan tomas, toga</t>
  </si>
  <si>
    <t>Kali</t>
  </si>
  <si>
    <t>Sinergitas dengan Kepolisian Negara Republik Indonesia, Tentara Nasional Indonesia dan instansi vertikal di wilayah kecamatan</t>
  </si>
  <si>
    <t>jumlah personil linmas terlatih trantibum</t>
  </si>
  <si>
    <t>PROGRAM  PEMBERDAYAAN  MASYARAKAT DESA DAN KELURAHAN</t>
  </si>
  <si>
    <t>persentase desa/kelurahan yang terfasilitasi pemberdayaan</t>
  </si>
  <si>
    <t>Koordinasi Kegiatan Pemberdayaan Desa</t>
  </si>
  <si>
    <t>persentase fasilitasi kegiatan pemberdayaan desa</t>
  </si>
  <si>
    <t>Sinkronisasi Program dan Kegiatan Pemberdayaan Masyarakat Yang Dilakukan Oleh Pemerintah dan Swasta di Wilayah Kerja Kecamatan</t>
  </si>
  <si>
    <t>Peningkatan Efektifitas Kegiatan Pemberdayaan Masyarakat di Wilayah Kecamatan</t>
  </si>
  <si>
    <t xml:space="preserve">jumlah fasilitasi kegiatan pemberdayaan masyarakat </t>
  </si>
  <si>
    <t>Kelompok</t>
  </si>
  <si>
    <t>Peningkatan Partisipasi Masyarakat dalam Forum Musyawarah Perencanaan Pembangunan di Desa</t>
  </si>
  <si>
    <t>Unsur</t>
  </si>
  <si>
    <t>PROGRAM PENYELENGGARAAN URUSAN PEMERINTAHAN UMUM</t>
  </si>
  <si>
    <t>persentase pemenuhan urusan pemerintahan umum</t>
  </si>
  <si>
    <t>Penyelenggaraan Urusan Pemerintahan Umum Sesuai Penugasan Kepada Daerah</t>
  </si>
  <si>
    <t>persentase fasilitasi urusan pemerintahan umum</t>
  </si>
  <si>
    <t>Pelaksanaan Tugas Forum Koordinasi Pimpinan di Kecamatan</t>
  </si>
  <si>
    <t>jumlah  fasilitasi tugas forkopimcam</t>
  </si>
  <si>
    <r>
      <t xml:space="preserve">: diisi Jenis indikator kinerja program </t>
    </r>
    <r>
      <rPr>
        <i/>
        <sz val="9"/>
        <color theme="1"/>
        <rFont val="Arial"/>
        <family val="2"/>
      </rPr>
      <t>(outcome</t>
    </r>
    <r>
      <rPr>
        <sz val="9"/>
        <color theme="1"/>
        <rFont val="Arial"/>
        <family val="2"/>
      </rPr>
      <t>)/kegiatan/sub kegiatan (</t>
    </r>
    <r>
      <rPr>
        <i/>
        <sz val="9"/>
        <color theme="1"/>
        <rFont val="Arial"/>
        <family val="2"/>
      </rPr>
      <t>output</t>
    </r>
    <r>
      <rPr>
        <sz val="9"/>
        <color theme="1"/>
        <rFont val="Arial"/>
        <family val="2"/>
      </rPr>
      <t>) sesuai dengan yang tercantum pada matriks Pemutakhiran TC 27</t>
    </r>
  </si>
  <si>
    <t>Renja Perangkat Daerah Kecamatan Klakah Kabupaten Lumajang</t>
  </si>
  <si>
    <t xml:space="preserve">                                                                                </t>
  </si>
  <si>
    <t xml:space="preserve">                                                                         </t>
  </si>
  <si>
    <t>jumlah peserta musrenbang kecamatan</t>
  </si>
  <si>
    <t>Jumlah usulan kegiatan pemberdayaan Masyarakat</t>
  </si>
  <si>
    <t>kelompok</t>
  </si>
  <si>
    <t xml:space="preserve">                                                       </t>
  </si>
  <si>
    <t>: Nilai IKM Kecamatan</t>
  </si>
  <si>
    <t>: Meningkatnya Kualitas Pelayanan,  Fasilitasi dan Koordinasi Kecamatan serta Akuntabilitas Keuangan dan Pemerintahan Desa</t>
  </si>
  <si>
    <t>Kasubag Keuangan</t>
  </si>
  <si>
    <t>Kasubag Umum &amp; Kepegawaian</t>
  </si>
  <si>
    <t>SEKCAM</t>
  </si>
  <si>
    <t>CAMAT</t>
  </si>
  <si>
    <t>Kasi Pemerintahan</t>
  </si>
  <si>
    <t>Kasi Pelayanan Umum</t>
  </si>
  <si>
    <t>Kasi PMD</t>
  </si>
  <si>
    <t>Lumajang, tanggal 12 April 2022</t>
  </si>
  <si>
    <t>CAMAT KLAKAH</t>
  </si>
  <si>
    <t xml:space="preserve">Lumajang, tanggal </t>
  </si>
  <si>
    <t>ARIF MASHUDI, S.Pi,MP</t>
  </si>
  <si>
    <t>NIP. 19730415 199803 1 011</t>
  </si>
  <si>
    <t>jumlah dokumen perencanaan PD yang dihasilkan dibagi jumlah dokumen perencanaan PD yang harus dilaksanakan x 100 %</t>
  </si>
  <si>
    <t>Jumlah jenis Dokumen RKA yang dihgasilkan dibagi jumlah RKA yang harus dilaksanakan x 100 %</t>
  </si>
  <si>
    <t>Jumlah jenis Dokumen LAKIP yang dihasilkan dibagi jumlah jenis Dokumen LAKIP yang harus dilaksanakan x 100 %</t>
  </si>
  <si>
    <t>Jumlah jenis Laporan keuangan yang dihasilkan dibagi jumlah laporan keuangan yang harus dilaksanakan x 100 %</t>
  </si>
  <si>
    <t>Jumlah ASN Terlayani Gaji dibagi jumlah ASN x 100 %</t>
  </si>
  <si>
    <t>Jumlah fasilitasi administrasi pelaksanaan tugas yang dilaksanakan x 100 %</t>
  </si>
  <si>
    <t>Jumlah jenis Evaluasi Kinerja yang dihgasilkan dibagi jumlah evaluasi kinerja yang harus dilaksanakan x 100 %</t>
  </si>
  <si>
    <t>jumlah jenis komponen instalasi listrik yang dilaksnakan dibagi jumlah komponen yang harus dilaksanakan x 100 %</t>
  </si>
  <si>
    <t>Jumlah bahan logistik yang disediakan jumlah bahan logistik yang harus disediakan x 100 %</t>
  </si>
  <si>
    <t>Jumlah barang cetakan dan penggandaann yang disediakan x 100 %</t>
  </si>
  <si>
    <t>Jumlah bahan bacaan yang disediakan x 100 %</t>
  </si>
  <si>
    <t>Jumlah jenis bahan lainnya yang disediakan x 100 %</t>
  </si>
  <si>
    <t>Jumlah fasilitasi rapat SKPD</t>
  </si>
  <si>
    <t>jumlah Fasilitasi rapat yang dilaksnakan dibagi jumlah fasilitasi rapat yang harus dilaksanakan x 100 %</t>
  </si>
  <si>
    <t>jumlah Fasilitasi rakor yang dilaksnakan dibagi jumlah fasilitasi rakor yang harus dilaksanakan x 100 %</t>
  </si>
  <si>
    <t>jumlah Fasilitasi kunjungan tamu yang dilaksnakan dibagi jumlah fasilitasi kunjungan tamu yang harus dilaksanakan x 100 %</t>
  </si>
  <si>
    <t>Jumlah jenis fasilitasi surat mnyurat yang disediakan dibagi jumlah fasilitasi surat menyurat x 100 %</t>
  </si>
  <si>
    <t>Jumlah penyediaan jasa yang dibayar x 100 %</t>
  </si>
  <si>
    <t>Jumlah fasilitasi jasa pelayanan umum yang dilaksanakan x 100 %</t>
  </si>
  <si>
    <t>jumlah jenis prasarana gedung kantor yang dipelihara dibagi jumlah prasarana kantor x 100 %</t>
  </si>
  <si>
    <t>Jumlah kendaraan dinas yang dipelihara dibagi jumlah seluruh kendaraan dinas x 100 %</t>
  </si>
  <si>
    <t>Jumlah peralatan kantor yang dipelihara dibagi jumlah seluruh peralatan kantor x 100 %</t>
  </si>
  <si>
    <t>Jumlah laporan koordinasi lintas sektor yang dihasilkan dibagi jumlah laporan koordinasi yang harus dilaksanakan x 100 %</t>
  </si>
  <si>
    <t>Jumlah desa yg berpilkades yg terfasilitasi</t>
  </si>
  <si>
    <t>Jumlah desa terbina penyelenggaraan pemerintahan desa dibagi total desa yg ada X 100%</t>
  </si>
  <si>
    <t>Jumlah Seluruh Fasilitasi yang dilaksanakan dibagi dengan jumlah target fasilitasi yang harus dipenuhi dalam satu tahun</t>
  </si>
  <si>
    <t>Jumlah personil Linmas yang terlatih dibagi Jumlah keseluruhan Personil Linmas</t>
  </si>
  <si>
    <t>Jumlah perizinan yang difasilitasi dala satu tahun</t>
  </si>
  <si>
    <t>Jumlah seluruh urusan kependudukan yang difasilitasi dalam satun tahun</t>
  </si>
  <si>
    <t>Jumlah unsur masyarakat yang hadir musrenbang RKPD</t>
  </si>
  <si>
    <t>Jumlahseluruh kegiatan pemberdayaan yang difasilitasi dalam satu tahun</t>
  </si>
  <si>
    <t>Jumlah usulan pembangunan yang diakomodir dalam satu tahun</t>
  </si>
  <si>
    <t>Jumlah fasiltasi operasional perkantoran yang terlaksana dibagi jumlah fasiltasi operasional perkantoran yang tersedia x 100%</t>
  </si>
  <si>
    <t>Nilai Survey Kepuasan Masyarakat</t>
  </si>
  <si>
    <t>Jumlah fasilitasi dan koordinasi yang ditindaklanjuti dibagi Jumlah fasilitasi dan koordinasi dikali (X) 100 %</t>
  </si>
  <si>
    <t>Desa RKP+APBDes+LPPdes tepat waktu dibagi Jumlah desa x 3 Dokumen dikali (X ) 100 %</t>
  </si>
  <si>
    <t xml:space="preserve"> PROGRAM PENUNJANG URUSAN PEMERINTAHAN DAERAH KABUPATEN / KOTA</t>
  </si>
  <si>
    <t>7.01.01.2.01</t>
  </si>
  <si>
    <t>7.01.01.2.01.01</t>
  </si>
  <si>
    <t>7.01.01.2.01.02</t>
  </si>
  <si>
    <t>7.01.01.2.01.06</t>
  </si>
  <si>
    <t>7.01.01.2.01.07</t>
  </si>
  <si>
    <t>7.01.01.2.02</t>
  </si>
  <si>
    <t>7.01.01.2.02.01</t>
  </si>
  <si>
    <t>7.01.01.2.02.02</t>
  </si>
  <si>
    <t>7.01.01.2.02.05</t>
  </si>
  <si>
    <t>7.01.01.2.06</t>
  </si>
  <si>
    <t>7.01.01.2.06.01</t>
  </si>
  <si>
    <t>7.01.01.2.06.04</t>
  </si>
  <si>
    <t>7.01.01.2.06.05</t>
  </si>
  <si>
    <t>7.01.01.2.06.07</t>
  </si>
  <si>
    <t>7.01.01.2.06.09</t>
  </si>
  <si>
    <t>7.01.01.2.08</t>
  </si>
  <si>
    <t>7.01.01.2.08.01</t>
  </si>
  <si>
    <t>7.01.01.2.08.02</t>
  </si>
  <si>
    <t>7.01.01.2.08.04</t>
  </si>
  <si>
    <t>7.01.01.2.09</t>
  </si>
  <si>
    <t>7.01.01.2.09.02</t>
  </si>
  <si>
    <t>7.01.01.2.09.06</t>
  </si>
  <si>
    <t>07.01.02.2.01</t>
  </si>
  <si>
    <t>07.01.02.2.01.02</t>
  </si>
  <si>
    <t>07.01.02.2.04</t>
  </si>
  <si>
    <t>07.01.02.2.04.01</t>
  </si>
  <si>
    <t>07.01.02.2.04.03</t>
  </si>
  <si>
    <t>07.01.03.2.01</t>
  </si>
  <si>
    <t>07.01.03.2.01.01</t>
  </si>
  <si>
    <t>07.01.03.2.01.02</t>
  </si>
  <si>
    <t>07.01.03.2.01.03</t>
  </si>
  <si>
    <t>07.01.04.2.01</t>
  </si>
  <si>
    <t>07.01.04.2.01.01</t>
  </si>
  <si>
    <t>07.01.05.2.01</t>
  </si>
  <si>
    <t>07.01.05.2.01.08</t>
  </si>
  <si>
    <t>07.01.06.2.01</t>
  </si>
  <si>
    <t>07.01.06.2.01.02</t>
  </si>
  <si>
    <t xml:space="preserve">K % </t>
  </si>
  <si>
    <t>Laporan di tribulan IV</t>
  </si>
  <si>
    <t>Target TW 1 sebanyak  6 orang , realisasi msh 4 orng sisanya di TW 2 )</t>
  </si>
  <si>
    <t>Dilakukan setiap per Semester</t>
  </si>
  <si>
    <t>di evaluasi pada akhir th (Tahunan)</t>
  </si>
  <si>
    <t>: Adanya koordinasi yang baik antar ASN di Kecamatan Pasirian</t>
  </si>
  <si>
    <t>: Sumber Daya Manusia yang mumpuni dalam melaksanakan pertanggungjawaban kinerja Perangkat Daerah</t>
  </si>
  <si>
    <t>: Kurangnya keselarasan pemahaman SDM di kantor Kecamatan Pasirian dalam penyusunan Evaluasi Hasil Renja</t>
  </si>
  <si>
    <t>: Masih rendahnya kesadaran SKPD tentang pentingnya Evaluasi Hasil Renja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</si>
</sst>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name val="Calibri"/>
      <family val="2"/>
      <charset val="1"/>
      <scheme val="minor"/>
    </font>
    <font>
      <sz val="9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0" xfId="4" applyFont="1" applyFill="1" applyBorder="1" applyAlignment="1">
      <alignment vertical="center" wrapText="1" shrinkToFit="1"/>
    </xf>
    <xf numFmtId="0" fontId="9" fillId="0" borderId="10" xfId="4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10" fillId="2" borderId="10" xfId="4" applyFont="1" applyFill="1" applyBorder="1" applyAlignment="1">
      <alignment vertical="center" wrapText="1" shrinkToFit="1"/>
    </xf>
    <xf numFmtId="0" fontId="10" fillId="0" borderId="11" xfId="0" applyFont="1" applyFill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164" fontId="12" fillId="0" borderId="7" xfId="2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left" vertical="center"/>
    </xf>
    <xf numFmtId="164" fontId="10" fillId="0" borderId="12" xfId="2" applyFont="1" applyFill="1" applyBorder="1" applyAlignment="1">
      <alignment horizontal="left" vertical="center" wrapText="1"/>
    </xf>
    <xf numFmtId="164" fontId="12" fillId="0" borderId="10" xfId="2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64" fontId="12" fillId="0" borderId="10" xfId="2" applyFont="1" applyFill="1" applyBorder="1" applyAlignment="1">
      <alignment vertical="center" wrapText="1"/>
    </xf>
    <xf numFmtId="9" fontId="10" fillId="0" borderId="12" xfId="1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164" fontId="13" fillId="0" borderId="10" xfId="2" applyFont="1" applyFill="1" applyBorder="1" applyAlignment="1">
      <alignment vertical="center" wrapText="1"/>
    </xf>
    <xf numFmtId="9" fontId="10" fillId="2" borderId="12" xfId="1" applyNumberFormat="1" applyFont="1" applyFill="1" applyBorder="1" applyAlignment="1">
      <alignment horizontal="left" vertical="center" wrapText="1"/>
    </xf>
    <xf numFmtId="164" fontId="12" fillId="2" borderId="10" xfId="2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/>
    </xf>
    <xf numFmtId="1" fontId="10" fillId="0" borderId="11" xfId="1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1" fontId="11" fillId="0" borderId="7" xfId="0" applyNumberFormat="1" applyFont="1" applyFill="1" applyBorder="1" applyAlignment="1">
      <alignment horizontal="center" vertical="center"/>
    </xf>
    <xf numFmtId="41" fontId="11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41" fontId="15" fillId="0" borderId="10" xfId="0" applyNumberFormat="1" applyFont="1" applyFill="1" applyBorder="1" applyAlignment="1">
      <alignment horizontal="center" vertical="center"/>
    </xf>
    <xf numFmtId="164" fontId="16" fillId="0" borderId="10" xfId="2" applyFont="1" applyFill="1" applyBorder="1" applyAlignment="1">
      <alignment vertical="center" wrapText="1"/>
    </xf>
    <xf numFmtId="41" fontId="15" fillId="0" borderId="10" xfId="0" applyNumberFormat="1" applyFont="1" applyBorder="1" applyAlignment="1">
      <alignment horizontal="center" vertical="center"/>
    </xf>
    <xf numFmtId="9" fontId="9" fillId="0" borderId="12" xfId="1" applyNumberFormat="1" applyFont="1" applyFill="1" applyBorder="1" applyAlignment="1">
      <alignment horizontal="left" vertical="center" wrapText="1"/>
    </xf>
    <xf numFmtId="1" fontId="9" fillId="0" borderId="11" xfId="1" applyNumberFormat="1" applyFont="1" applyFill="1" applyBorder="1" applyAlignment="1">
      <alignment horizontal="right" vertical="center" wrapText="1"/>
    </xf>
    <xf numFmtId="164" fontId="19" fillId="0" borderId="10" xfId="2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164" fontId="10" fillId="0" borderId="10" xfId="2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10" fillId="0" borderId="10" xfId="1" applyNumberFormat="1" applyFont="1" applyFill="1" applyBorder="1" applyAlignment="1">
      <alignment horizontal="right" vertical="center" wrapText="1"/>
    </xf>
    <xf numFmtId="164" fontId="9" fillId="0" borderId="10" xfId="2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" fontId="9" fillId="0" borderId="10" xfId="1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 wrapText="1" shrinkToFit="1"/>
    </xf>
    <xf numFmtId="164" fontId="3" fillId="0" borderId="10" xfId="0" applyNumberFormat="1" applyFont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164" fontId="12" fillId="0" borderId="14" xfId="2" applyFont="1" applyFill="1" applyBorder="1" applyAlignment="1">
      <alignment vertical="center" wrapText="1"/>
    </xf>
    <xf numFmtId="41" fontId="11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1" fontId="10" fillId="2" borderId="11" xfId="1" applyNumberFormat="1" applyFont="1" applyFill="1" applyBorder="1" applyAlignment="1">
      <alignment horizontal="right" vertical="center" wrapText="1"/>
    </xf>
    <xf numFmtId="1" fontId="10" fillId="0" borderId="15" xfId="1" applyNumberFormat="1" applyFont="1" applyFill="1" applyBorder="1" applyAlignment="1">
      <alignment horizontal="right" vertical="center" wrapText="1"/>
    </xf>
    <xf numFmtId="9" fontId="10" fillId="0" borderId="16" xfId="1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6" fillId="0" borderId="10" xfId="2" applyNumberFormat="1" applyFont="1" applyFill="1" applyBorder="1" applyAlignment="1">
      <alignment vertical="center" wrapText="1"/>
    </xf>
    <xf numFmtId="164" fontId="11" fillId="0" borderId="1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0" fillId="0" borderId="10" xfId="4" applyFont="1" applyFill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left" vertical="center" wrapText="1" shrinkToFit="1"/>
    </xf>
    <xf numFmtId="0" fontId="11" fillId="2" borderId="11" xfId="0" applyFont="1" applyFill="1" applyBorder="1" applyAlignment="1">
      <alignment horizontal="center" vertical="center"/>
    </xf>
    <xf numFmtId="41" fontId="11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" fontId="10" fillId="0" borderId="10" xfId="1" applyNumberFormat="1" applyFont="1" applyFill="1" applyBorder="1" applyAlignment="1">
      <alignment horizontal="left" vertical="center" wrapText="1"/>
    </xf>
    <xf numFmtId="1" fontId="10" fillId="2" borderId="10" xfId="1" applyNumberFormat="1" applyFont="1" applyFill="1" applyBorder="1" applyAlignment="1">
      <alignment horizontal="left" vertical="center" wrapText="1"/>
    </xf>
    <xf numFmtId="1" fontId="10" fillId="0" borderId="14" xfId="1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164" fontId="10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1" fontId="11" fillId="2" borderId="7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1" fontId="15" fillId="2" borderId="10" xfId="0" applyNumberFormat="1" applyFont="1" applyFill="1" applyBorder="1" applyAlignment="1">
      <alignment horizontal="center" vertical="center"/>
    </xf>
    <xf numFmtId="164" fontId="16" fillId="2" borderId="10" xfId="2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43" fontId="11" fillId="2" borderId="1" xfId="0" applyNumberFormat="1" applyFont="1" applyFill="1" applyBorder="1" applyAlignment="1">
      <alignment vertical="center"/>
    </xf>
    <xf numFmtId="43" fontId="11" fillId="2" borderId="4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 shrinkToFit="1"/>
    </xf>
    <xf numFmtId="0" fontId="9" fillId="0" borderId="12" xfId="4" applyFont="1" applyFill="1" applyBorder="1" applyAlignment="1">
      <alignment vertical="center" wrapText="1" shrinkToFit="1"/>
    </xf>
    <xf numFmtId="0" fontId="10" fillId="0" borderId="12" xfId="4" applyFont="1" applyFill="1" applyBorder="1" applyAlignment="1">
      <alignment horizontal="left" vertical="center" wrapText="1" shrinkToFit="1"/>
    </xf>
    <xf numFmtId="0" fontId="10" fillId="0" borderId="1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21" fontId="10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21" fontId="9" fillId="0" borderId="11" xfId="0" applyNumberFormat="1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64" fontId="9" fillId="2" borderId="10" xfId="2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vertical="center"/>
    </xf>
    <xf numFmtId="165" fontId="11" fillId="0" borderId="3" xfId="0" applyNumberFormat="1" applyFont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43" fontId="10" fillId="0" borderId="8" xfId="0" applyNumberFormat="1" applyFont="1" applyFill="1" applyBorder="1" applyAlignment="1">
      <alignment vertical="center"/>
    </xf>
    <xf numFmtId="43" fontId="10" fillId="0" borderId="12" xfId="2" applyNumberFormat="1" applyFont="1" applyFill="1" applyBorder="1" applyAlignment="1">
      <alignment horizontal="left" vertical="center" wrapText="1"/>
    </xf>
    <xf numFmtId="43" fontId="10" fillId="0" borderId="12" xfId="1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165" fontId="15" fillId="0" borderId="3" xfId="0" applyNumberFormat="1" applyFont="1" applyBorder="1" applyAlignment="1">
      <alignment horizontal="left" vertical="center"/>
    </xf>
    <xf numFmtId="0" fontId="10" fillId="0" borderId="12" xfId="4" applyFont="1" applyFill="1" applyBorder="1" applyAlignment="1">
      <alignment horizontal="left" vertical="center" wrapText="1" shrinkToFit="1"/>
    </xf>
    <xf numFmtId="0" fontId="10" fillId="0" borderId="12" xfId="4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</cellXfs>
  <cellStyles count="5">
    <cellStyle name="Comma" xfId="1" builtinId="3"/>
    <cellStyle name="Comma [0]" xfId="2" builtinId="6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tabSelected="1" view="pageBreakPreview" zoomScale="66" zoomScaleNormal="40" zoomScaleSheetLayoutView="66" workbookViewId="0">
      <pane xSplit="8" ySplit="13" topLeftCell="I52" activePane="bottomRight" state="frozen"/>
      <selection pane="topRight" activeCell="H1" sqref="H1"/>
      <selection pane="bottomLeft" activeCell="A14" sqref="A14"/>
      <selection pane="bottomRight" activeCell="I55" sqref="I55"/>
    </sheetView>
  </sheetViews>
  <sheetFormatPr defaultRowHeight="15" x14ac:dyDescent="0.25"/>
  <cols>
    <col min="1" max="1" width="5.5703125" style="6" customWidth="1"/>
    <col min="2" max="2" width="21.85546875" style="6" customWidth="1"/>
    <col min="3" max="3" width="15.42578125" style="6" customWidth="1"/>
    <col min="4" max="4" width="26.5703125" style="115" customWidth="1"/>
    <col min="5" max="5" width="32.140625" style="115" customWidth="1"/>
    <col min="6" max="6" width="36.140625" style="115" customWidth="1"/>
    <col min="7" max="7" width="8" style="6" customWidth="1"/>
    <col min="8" max="8" width="8.85546875" style="6" customWidth="1"/>
    <col min="9" max="9" width="18.28515625" style="6" customWidth="1"/>
    <col min="10" max="10" width="8" style="176" customWidth="1"/>
    <col min="11" max="11" width="9.7109375" style="176" customWidth="1"/>
    <col min="12" max="12" width="20" style="177" customWidth="1"/>
    <col min="13" max="13" width="6.5703125" style="173" customWidth="1"/>
    <col min="14" max="14" width="11.42578125" style="176" customWidth="1"/>
    <col min="15" max="15" width="16.42578125" style="177" customWidth="1"/>
    <col min="16" max="16" width="6.28515625" style="137" customWidth="1"/>
    <col min="17" max="18" width="13.7109375" style="132" customWidth="1"/>
    <col min="19" max="19" width="15.28515625" style="136" customWidth="1"/>
    <col min="20" max="28" width="4.7109375" style="6" customWidth="1"/>
    <col min="29" max="29" width="5.28515625" style="6" customWidth="1"/>
    <col min="30" max="30" width="11.42578125" style="6" customWidth="1"/>
    <col min="31" max="31" width="16.42578125" style="6" customWidth="1"/>
    <col min="32" max="32" width="8.7109375" style="6" customWidth="1"/>
    <col min="33" max="33" width="12.28515625" style="6" customWidth="1"/>
    <col min="34" max="34" width="18.85546875" style="6" customWidth="1"/>
    <col min="35" max="35" width="9.28515625" style="6" customWidth="1"/>
    <col min="36" max="36" width="10.28515625" style="6" customWidth="1"/>
    <col min="37" max="37" width="14.85546875" style="6" customWidth="1"/>
    <col min="38" max="38" width="13.140625" style="6" customWidth="1"/>
    <col min="39" max="16384" width="9.140625" style="6"/>
  </cols>
  <sheetData>
    <row r="1" spans="1:38" ht="15.75" x14ac:dyDescent="0.25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</row>
    <row r="2" spans="1:38" ht="15.75" x14ac:dyDescent="0.25">
      <c r="A2" s="277" t="s">
        <v>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</row>
    <row r="3" spans="1:38" ht="15.75" x14ac:dyDescent="0.25">
      <c r="A3" s="277" t="s">
        <v>249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</row>
    <row r="4" spans="1:38" ht="15.75" x14ac:dyDescent="0.25">
      <c r="A4" s="277" t="s">
        <v>84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</row>
    <row r="5" spans="1:38" x14ac:dyDescent="0.25">
      <c r="A5" s="8"/>
      <c r="B5" s="8"/>
      <c r="C5" s="8"/>
      <c r="D5" s="131"/>
      <c r="E5" s="131"/>
      <c r="F5" s="131"/>
      <c r="G5" s="8"/>
      <c r="H5" s="8"/>
      <c r="I5" s="8"/>
      <c r="J5" s="174"/>
      <c r="K5" s="174"/>
      <c r="L5" s="175"/>
      <c r="N5" s="174"/>
      <c r="O5" s="175"/>
      <c r="P5" s="134"/>
      <c r="S5" s="132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x14ac:dyDescent="0.25">
      <c r="A6" s="6" t="s">
        <v>101</v>
      </c>
    </row>
    <row r="7" spans="1:38" ht="18" customHeight="1" x14ac:dyDescent="0.25">
      <c r="A7" s="20" t="s">
        <v>113</v>
      </c>
      <c r="B7" s="6" t="s">
        <v>116</v>
      </c>
      <c r="D7" s="115" t="s">
        <v>256</v>
      </c>
      <c r="G7" s="115"/>
      <c r="H7" s="115"/>
      <c r="I7" s="115"/>
      <c r="J7" s="178"/>
      <c r="K7" s="178"/>
      <c r="L7" s="179"/>
      <c r="M7" s="178"/>
      <c r="N7" s="178" t="s">
        <v>250</v>
      </c>
    </row>
    <row r="8" spans="1:38" ht="15.75" x14ac:dyDescent="0.25">
      <c r="A8" s="20"/>
      <c r="G8" s="115"/>
      <c r="H8" s="115"/>
      <c r="I8" s="115"/>
      <c r="J8" s="178"/>
      <c r="K8" s="178"/>
      <c r="L8" s="179"/>
      <c r="M8" s="178"/>
      <c r="N8" s="178"/>
      <c r="O8" s="179"/>
    </row>
    <row r="9" spans="1:38" ht="15.75" x14ac:dyDescent="0.25">
      <c r="A9" s="20" t="s">
        <v>114</v>
      </c>
      <c r="B9" s="6" t="s">
        <v>3</v>
      </c>
      <c r="D9" s="278" t="s">
        <v>257</v>
      </c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166"/>
    </row>
    <row r="10" spans="1:38" ht="15.75" x14ac:dyDescent="0.25">
      <c r="A10" s="20"/>
      <c r="E10" s="4"/>
      <c r="F10" s="4"/>
    </row>
    <row r="11" spans="1:38" ht="15.75" x14ac:dyDescent="0.25">
      <c r="A11" s="20" t="s">
        <v>115</v>
      </c>
      <c r="B11" s="6" t="s">
        <v>59</v>
      </c>
      <c r="D11" s="115" t="s">
        <v>2</v>
      </c>
      <c r="E11" s="4"/>
      <c r="F11" s="4"/>
      <c r="N11" s="222"/>
    </row>
    <row r="13" spans="1:38" s="5" customFormat="1" ht="130.5" customHeight="1" x14ac:dyDescent="0.25">
      <c r="A13" s="257" t="s">
        <v>4</v>
      </c>
      <c r="B13" s="259" t="s">
        <v>5</v>
      </c>
      <c r="C13" s="269" t="s">
        <v>102</v>
      </c>
      <c r="D13" s="270"/>
      <c r="E13" s="259" t="s">
        <v>85</v>
      </c>
      <c r="F13" s="257" t="s">
        <v>95</v>
      </c>
      <c r="G13" s="259" t="s">
        <v>6</v>
      </c>
      <c r="H13" s="259"/>
      <c r="I13" s="259"/>
      <c r="J13" s="261" t="s">
        <v>86</v>
      </c>
      <c r="K13" s="261"/>
      <c r="L13" s="261"/>
      <c r="M13" s="261" t="s">
        <v>99</v>
      </c>
      <c r="N13" s="261"/>
      <c r="O13" s="261"/>
      <c r="P13" s="262" t="s">
        <v>87</v>
      </c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4"/>
      <c r="AC13" s="259" t="s">
        <v>88</v>
      </c>
      <c r="AD13" s="259"/>
      <c r="AE13" s="259"/>
      <c r="AF13" s="259" t="s">
        <v>89</v>
      </c>
      <c r="AG13" s="259"/>
      <c r="AH13" s="259"/>
      <c r="AI13" s="259" t="s">
        <v>90</v>
      </c>
      <c r="AJ13" s="259"/>
      <c r="AK13" s="259" t="s">
        <v>91</v>
      </c>
      <c r="AL13" s="259" t="s">
        <v>105</v>
      </c>
    </row>
    <row r="14" spans="1:38" s="5" customFormat="1" ht="36" customHeight="1" x14ac:dyDescent="0.25">
      <c r="A14" s="258"/>
      <c r="B14" s="259"/>
      <c r="C14" s="271"/>
      <c r="D14" s="272"/>
      <c r="E14" s="259"/>
      <c r="F14" s="258"/>
      <c r="G14" s="259"/>
      <c r="H14" s="259"/>
      <c r="I14" s="259"/>
      <c r="J14" s="261"/>
      <c r="K14" s="261"/>
      <c r="L14" s="261"/>
      <c r="M14" s="261"/>
      <c r="N14" s="261"/>
      <c r="O14" s="261"/>
      <c r="P14" s="252" t="s">
        <v>7</v>
      </c>
      <c r="Q14" s="265"/>
      <c r="R14" s="265"/>
      <c r="S14" s="253"/>
      <c r="T14" s="254" t="s">
        <v>8</v>
      </c>
      <c r="U14" s="254"/>
      <c r="V14" s="254"/>
      <c r="W14" s="254" t="s">
        <v>9</v>
      </c>
      <c r="X14" s="254"/>
      <c r="Y14" s="254"/>
      <c r="Z14" s="254" t="s">
        <v>10</v>
      </c>
      <c r="AA14" s="254"/>
      <c r="AB14" s="254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</row>
    <row r="15" spans="1:38" s="5" customFormat="1" ht="24.75" customHeight="1" x14ac:dyDescent="0.25">
      <c r="A15" s="250">
        <v>1</v>
      </c>
      <c r="B15" s="250">
        <v>2</v>
      </c>
      <c r="C15" s="269">
        <v>3</v>
      </c>
      <c r="D15" s="270"/>
      <c r="E15" s="257">
        <v>4</v>
      </c>
      <c r="F15" s="257">
        <v>5</v>
      </c>
      <c r="G15" s="253">
        <v>6</v>
      </c>
      <c r="H15" s="254"/>
      <c r="I15" s="254"/>
      <c r="J15" s="260">
        <v>7</v>
      </c>
      <c r="K15" s="260"/>
      <c r="L15" s="260"/>
      <c r="M15" s="260">
        <v>8</v>
      </c>
      <c r="N15" s="260"/>
      <c r="O15" s="260"/>
      <c r="P15" s="252">
        <v>9</v>
      </c>
      <c r="Q15" s="265"/>
      <c r="R15" s="265"/>
      <c r="S15" s="253"/>
      <c r="T15" s="254">
        <v>10</v>
      </c>
      <c r="U15" s="254"/>
      <c r="V15" s="254"/>
      <c r="W15" s="254">
        <v>11</v>
      </c>
      <c r="X15" s="254"/>
      <c r="Y15" s="254"/>
      <c r="Z15" s="254">
        <v>12</v>
      </c>
      <c r="AA15" s="254"/>
      <c r="AB15" s="254"/>
      <c r="AC15" s="254">
        <v>13</v>
      </c>
      <c r="AD15" s="254"/>
      <c r="AE15" s="254"/>
      <c r="AF15" s="254" t="s">
        <v>93</v>
      </c>
      <c r="AG15" s="254"/>
      <c r="AH15" s="254"/>
      <c r="AI15" s="254" t="s">
        <v>94</v>
      </c>
      <c r="AJ15" s="254"/>
      <c r="AK15" s="250">
        <v>16</v>
      </c>
      <c r="AL15" s="250">
        <v>17</v>
      </c>
    </row>
    <row r="16" spans="1:38" s="5" customFormat="1" ht="15" customHeight="1" x14ac:dyDescent="0.25">
      <c r="A16" s="251"/>
      <c r="B16" s="251"/>
      <c r="C16" s="271"/>
      <c r="D16" s="272"/>
      <c r="E16" s="258"/>
      <c r="F16" s="258"/>
      <c r="G16" s="252" t="s">
        <v>11</v>
      </c>
      <c r="H16" s="253"/>
      <c r="I16" s="114" t="s">
        <v>12</v>
      </c>
      <c r="J16" s="255" t="s">
        <v>11</v>
      </c>
      <c r="K16" s="256"/>
      <c r="L16" s="180" t="s">
        <v>12</v>
      </c>
      <c r="M16" s="255" t="s">
        <v>11</v>
      </c>
      <c r="N16" s="256"/>
      <c r="O16" s="180" t="s">
        <v>12</v>
      </c>
      <c r="P16" s="252" t="s">
        <v>11</v>
      </c>
      <c r="Q16" s="253"/>
      <c r="R16" s="165" t="s">
        <v>344</v>
      </c>
      <c r="S16" s="113" t="s">
        <v>12</v>
      </c>
      <c r="T16" s="252" t="s">
        <v>11</v>
      </c>
      <c r="U16" s="253"/>
      <c r="V16" s="114" t="s">
        <v>12</v>
      </c>
      <c r="W16" s="252" t="s">
        <v>11</v>
      </c>
      <c r="X16" s="253"/>
      <c r="Y16" s="114" t="s">
        <v>12</v>
      </c>
      <c r="Z16" s="252" t="s">
        <v>11</v>
      </c>
      <c r="AA16" s="253"/>
      <c r="AB16" s="114" t="s">
        <v>12</v>
      </c>
      <c r="AC16" s="252" t="s">
        <v>11</v>
      </c>
      <c r="AD16" s="253"/>
      <c r="AE16" s="114" t="s">
        <v>12</v>
      </c>
      <c r="AF16" s="252" t="s">
        <v>11</v>
      </c>
      <c r="AG16" s="253"/>
      <c r="AH16" s="114" t="s">
        <v>12</v>
      </c>
      <c r="AI16" s="112" t="s">
        <v>11</v>
      </c>
      <c r="AJ16" s="114" t="s">
        <v>12</v>
      </c>
      <c r="AK16" s="251"/>
      <c r="AL16" s="251"/>
    </row>
    <row r="17" spans="1:38" s="5" customFormat="1" ht="36.75" customHeight="1" x14ac:dyDescent="0.25">
      <c r="A17" s="140">
        <v>1</v>
      </c>
      <c r="B17" s="266" t="s">
        <v>123</v>
      </c>
      <c r="C17" s="209"/>
      <c r="D17" s="203"/>
      <c r="E17" s="68" t="s">
        <v>122</v>
      </c>
      <c r="F17" s="170" t="s">
        <v>303</v>
      </c>
      <c r="G17" s="84"/>
      <c r="H17" s="232">
        <v>87.5</v>
      </c>
      <c r="I17" s="28"/>
      <c r="J17" s="181"/>
      <c r="K17" s="215">
        <v>86.25</v>
      </c>
      <c r="L17" s="183"/>
      <c r="M17" s="181"/>
      <c r="N17" s="182">
        <v>86.75</v>
      </c>
      <c r="O17" s="183"/>
      <c r="P17" s="30"/>
      <c r="Q17" s="31"/>
      <c r="R17" s="227">
        <v>0</v>
      </c>
      <c r="S17" s="31"/>
      <c r="T17" s="30"/>
      <c r="U17" s="31"/>
      <c r="V17" s="32"/>
      <c r="W17" s="30"/>
      <c r="X17" s="31"/>
      <c r="Y17" s="32"/>
      <c r="Z17" s="30"/>
      <c r="AA17" s="31"/>
      <c r="AB17" s="32"/>
      <c r="AC17" s="30"/>
      <c r="AD17" s="31"/>
      <c r="AE17" s="32"/>
      <c r="AF17" s="30"/>
      <c r="AG17" s="31"/>
      <c r="AH17" s="26">
        <f>L17+AE17</f>
        <v>0</v>
      </c>
      <c r="AI17" s="30"/>
      <c r="AJ17" s="32"/>
      <c r="AK17" s="231" t="s">
        <v>347</v>
      </c>
      <c r="AL17" s="39" t="s">
        <v>261</v>
      </c>
    </row>
    <row r="18" spans="1:38" s="5" customFormat="1" ht="85.5" customHeight="1" x14ac:dyDescent="0.25">
      <c r="A18" s="141"/>
      <c r="B18" s="267"/>
      <c r="C18" s="210"/>
      <c r="D18" s="44"/>
      <c r="E18" s="23" t="s">
        <v>124</v>
      </c>
      <c r="F18" s="172" t="s">
        <v>304</v>
      </c>
      <c r="G18" s="33"/>
      <c r="H18" s="233">
        <v>95.23</v>
      </c>
      <c r="I18" s="35"/>
      <c r="J18" s="122"/>
      <c r="K18" s="48">
        <v>93.93</v>
      </c>
      <c r="L18" s="123"/>
      <c r="M18" s="122"/>
      <c r="N18" s="126">
        <v>94.53</v>
      </c>
      <c r="O18" s="123"/>
      <c r="P18" s="37"/>
      <c r="Q18" s="38"/>
      <c r="R18" s="228"/>
      <c r="S18" s="102"/>
      <c r="T18" s="37"/>
      <c r="U18" s="38"/>
      <c r="V18" s="39"/>
      <c r="W18" s="37"/>
      <c r="X18" s="38"/>
      <c r="Y18" s="39"/>
      <c r="Z18" s="37"/>
      <c r="AA18" s="38"/>
      <c r="AB18" s="39"/>
      <c r="AC18" s="37"/>
      <c r="AD18" s="38"/>
      <c r="AE18" s="105">
        <f>S18+V18+Y18+AB18</f>
        <v>0</v>
      </c>
      <c r="AF18" s="37"/>
      <c r="AG18" s="38"/>
      <c r="AH18" s="39"/>
      <c r="AI18" s="37"/>
      <c r="AJ18" s="39"/>
      <c r="AK18" s="39"/>
      <c r="AL18" s="39" t="s">
        <v>261</v>
      </c>
    </row>
    <row r="19" spans="1:38" s="5" customFormat="1" ht="46.5" customHeight="1" x14ac:dyDescent="0.25">
      <c r="A19" s="141"/>
      <c r="B19" s="268"/>
      <c r="C19" s="211"/>
      <c r="D19" s="204"/>
      <c r="E19" s="23" t="s">
        <v>125</v>
      </c>
      <c r="F19" s="171" t="s">
        <v>305</v>
      </c>
      <c r="G19" s="33" t="s">
        <v>251</v>
      </c>
      <c r="H19" s="233">
        <v>85.23</v>
      </c>
      <c r="I19" s="41"/>
      <c r="J19" s="122"/>
      <c r="K19" s="48">
        <v>83.93</v>
      </c>
      <c r="L19" s="123"/>
      <c r="M19" s="122"/>
      <c r="N19" s="126">
        <v>84.53</v>
      </c>
      <c r="O19" s="123"/>
      <c r="P19" s="37"/>
      <c r="Q19" s="38"/>
      <c r="R19" s="228"/>
      <c r="S19" s="102"/>
      <c r="T19" s="37"/>
      <c r="U19" s="38"/>
      <c r="V19" s="39"/>
      <c r="W19" s="37"/>
      <c r="X19" s="38"/>
      <c r="Y19" s="39"/>
      <c r="Z19" s="37"/>
      <c r="AA19" s="38"/>
      <c r="AB19" s="39"/>
      <c r="AC19" s="37"/>
      <c r="AD19" s="38"/>
      <c r="AE19" s="105">
        <f t="shared" ref="AE19:AE64" si="0">S19+V19+Y19+AB19</f>
        <v>0</v>
      </c>
      <c r="AF19" s="37"/>
      <c r="AG19" s="38"/>
      <c r="AH19" s="39"/>
      <c r="AI19" s="37"/>
      <c r="AJ19" s="39"/>
      <c r="AK19" s="50" t="s">
        <v>348</v>
      </c>
      <c r="AL19" s="39" t="s">
        <v>261</v>
      </c>
    </row>
    <row r="20" spans="1:38" s="5" customFormat="1" ht="46.5" customHeight="1" x14ac:dyDescent="0.25">
      <c r="A20" s="141"/>
      <c r="B20" s="23"/>
      <c r="C20" s="214">
        <v>0.29237268518518517</v>
      </c>
      <c r="D20" s="205" t="s">
        <v>306</v>
      </c>
      <c r="E20" s="71" t="s">
        <v>127</v>
      </c>
      <c r="F20" s="167" t="s">
        <v>302</v>
      </c>
      <c r="G20" s="49"/>
      <c r="H20" s="234" t="s">
        <v>128</v>
      </c>
      <c r="I20" s="69"/>
      <c r="J20" s="122"/>
      <c r="K20" s="48"/>
      <c r="L20" s="123"/>
      <c r="M20" s="122"/>
      <c r="N20" s="126"/>
      <c r="O20" s="123"/>
      <c r="P20" s="37"/>
      <c r="Q20" s="38"/>
      <c r="R20" s="229">
        <f>((R21+R26+R30+R38+R42)/500)*100</f>
        <v>79.790360643318905</v>
      </c>
      <c r="S20" s="107">
        <f>S21+S26+S30+S38+S42</f>
        <v>325778337.88</v>
      </c>
      <c r="T20" s="37"/>
      <c r="U20" s="38"/>
      <c r="V20" s="39"/>
      <c r="W20" s="37"/>
      <c r="X20" s="38"/>
      <c r="Y20" s="39"/>
      <c r="Z20" s="37"/>
      <c r="AA20" s="38"/>
      <c r="AB20" s="39"/>
      <c r="AC20" s="37"/>
      <c r="AD20" s="229">
        <f>R20</f>
        <v>79.790360643318905</v>
      </c>
      <c r="AE20" s="106">
        <f t="shared" si="0"/>
        <v>325778337.88</v>
      </c>
      <c r="AF20" s="37"/>
      <c r="AG20" s="38"/>
      <c r="AH20" s="105">
        <f t="shared" ref="AH20" si="1">V20+Y20+AB20+AE20</f>
        <v>325778337.88</v>
      </c>
      <c r="AI20" s="37"/>
      <c r="AJ20" s="39"/>
      <c r="AK20" s="39"/>
      <c r="AL20" s="39" t="s">
        <v>261</v>
      </c>
    </row>
    <row r="21" spans="1:38" s="5" customFormat="1" ht="46.5" customHeight="1" x14ac:dyDescent="0.25">
      <c r="A21" s="141"/>
      <c r="B21" s="23"/>
      <c r="C21" s="202" t="s">
        <v>307</v>
      </c>
      <c r="D21" s="205" t="s">
        <v>129</v>
      </c>
      <c r="E21" s="70" t="s">
        <v>130</v>
      </c>
      <c r="F21" s="72"/>
      <c r="G21" s="49"/>
      <c r="H21" s="42"/>
      <c r="I21" s="73">
        <f>SUM(I22:I25)</f>
        <v>80118900</v>
      </c>
      <c r="J21" s="184"/>
      <c r="K21" s="216"/>
      <c r="L21" s="217">
        <f>SUM(L22:L25)</f>
        <v>6036900</v>
      </c>
      <c r="M21" s="184"/>
      <c r="N21" s="185"/>
      <c r="O21" s="186">
        <f>SUM(O22:O25)</f>
        <v>8565750</v>
      </c>
      <c r="P21" s="37"/>
      <c r="Q21" s="38"/>
      <c r="R21" s="229">
        <f>((R22+R24)/2)*100%</f>
        <v>100</v>
      </c>
      <c r="S21" s="103">
        <f>SUM(S22:S25)</f>
        <v>2018400</v>
      </c>
      <c r="T21" s="37"/>
      <c r="U21" s="38"/>
      <c r="V21" s="39"/>
      <c r="W21" s="37"/>
      <c r="X21" s="38"/>
      <c r="Y21" s="39"/>
      <c r="Z21" s="37"/>
      <c r="AA21" s="38"/>
      <c r="AB21" s="39"/>
      <c r="AC21" s="37"/>
      <c r="AD21" s="229">
        <f>R21</f>
        <v>100</v>
      </c>
      <c r="AE21" s="106">
        <f>S21+V21+Y21+AB21</f>
        <v>2018400</v>
      </c>
      <c r="AF21" s="37"/>
      <c r="AG21" s="38"/>
      <c r="AH21" s="106">
        <f t="shared" ref="AH21:AH64" si="2">L21+AE21</f>
        <v>8055300</v>
      </c>
      <c r="AI21" s="110"/>
      <c r="AJ21" s="109">
        <f t="shared" ref="AJ21:AJ44" si="3">AH21/I21*100%</f>
        <v>0.10054181972044049</v>
      </c>
      <c r="AK21" s="39"/>
      <c r="AL21" s="39" t="s">
        <v>260</v>
      </c>
    </row>
    <row r="22" spans="1:38" s="5" customFormat="1" ht="63.75" customHeight="1" x14ac:dyDescent="0.25">
      <c r="A22" s="141"/>
      <c r="B22" s="23"/>
      <c r="C22" s="202" t="s">
        <v>308</v>
      </c>
      <c r="D22" s="206" t="s">
        <v>131</v>
      </c>
      <c r="E22" s="21" t="s">
        <v>132</v>
      </c>
      <c r="F22" s="167" t="s">
        <v>270</v>
      </c>
      <c r="G22" s="49">
        <v>6</v>
      </c>
      <c r="H22" s="42" t="s">
        <v>133</v>
      </c>
      <c r="I22" s="69">
        <v>15044600</v>
      </c>
      <c r="J22" s="122">
        <v>2</v>
      </c>
      <c r="K22" s="218" t="s">
        <v>133</v>
      </c>
      <c r="L22" s="123">
        <v>2114600</v>
      </c>
      <c r="M22" s="122">
        <v>2</v>
      </c>
      <c r="N22" s="126" t="s">
        <v>133</v>
      </c>
      <c r="O22" s="123">
        <v>1050000</v>
      </c>
      <c r="P22" s="37">
        <v>2</v>
      </c>
      <c r="Q22" s="38" t="s">
        <v>133</v>
      </c>
      <c r="R22" s="228">
        <f>P22/M22*100</f>
        <v>100</v>
      </c>
      <c r="S22" s="102">
        <v>750000</v>
      </c>
      <c r="T22" s="37"/>
      <c r="U22" s="38"/>
      <c r="V22" s="39"/>
      <c r="W22" s="37"/>
      <c r="X22" s="38"/>
      <c r="Y22" s="39"/>
      <c r="Z22" s="37"/>
      <c r="AA22" s="38"/>
      <c r="AB22" s="39"/>
      <c r="AC22" s="37">
        <v>2</v>
      </c>
      <c r="AD22" s="38" t="s">
        <v>133</v>
      </c>
      <c r="AE22" s="105">
        <f t="shared" si="0"/>
        <v>750000</v>
      </c>
      <c r="AF22" s="37">
        <f>J22+AC22</f>
        <v>4</v>
      </c>
      <c r="AG22" s="42" t="s">
        <v>133</v>
      </c>
      <c r="AH22" s="105">
        <f t="shared" si="2"/>
        <v>2864600</v>
      </c>
      <c r="AI22" s="110">
        <f>AF22/G22*100%</f>
        <v>0.66666666666666663</v>
      </c>
      <c r="AJ22" s="108">
        <f t="shared" si="3"/>
        <v>0.19040718929050957</v>
      </c>
      <c r="AK22" s="39"/>
      <c r="AL22" s="50" t="s">
        <v>258</v>
      </c>
    </row>
    <row r="23" spans="1:38" s="5" customFormat="1" ht="51.75" customHeight="1" x14ac:dyDescent="0.25">
      <c r="A23" s="141"/>
      <c r="B23" s="23"/>
      <c r="C23" s="202" t="s">
        <v>309</v>
      </c>
      <c r="D23" s="206" t="s">
        <v>134</v>
      </c>
      <c r="E23" s="21" t="s">
        <v>135</v>
      </c>
      <c r="F23" s="167" t="s">
        <v>271</v>
      </c>
      <c r="G23" s="49">
        <v>5</v>
      </c>
      <c r="H23" s="42" t="s">
        <v>133</v>
      </c>
      <c r="I23" s="69">
        <v>35656000</v>
      </c>
      <c r="J23" s="122">
        <v>1</v>
      </c>
      <c r="K23" s="218" t="s">
        <v>133</v>
      </c>
      <c r="L23" s="123">
        <v>1242000</v>
      </c>
      <c r="M23" s="122">
        <v>1</v>
      </c>
      <c r="N23" s="126" t="s">
        <v>149</v>
      </c>
      <c r="O23" s="123">
        <v>4426250</v>
      </c>
      <c r="P23" s="37"/>
      <c r="Q23" s="38"/>
      <c r="R23" s="228"/>
      <c r="S23" s="102"/>
      <c r="T23" s="37"/>
      <c r="U23" s="38"/>
      <c r="V23" s="39"/>
      <c r="W23" s="37"/>
      <c r="X23" s="38"/>
      <c r="Y23" s="39"/>
      <c r="Z23" s="37"/>
      <c r="AA23" s="38"/>
      <c r="AB23" s="39"/>
      <c r="AC23" s="37"/>
      <c r="AD23" s="38"/>
      <c r="AE23" s="105">
        <f t="shared" si="0"/>
        <v>0</v>
      </c>
      <c r="AF23" s="37">
        <f t="shared" ref="AF23:AF64" si="4">J23+AC23</f>
        <v>1</v>
      </c>
      <c r="AG23" s="42" t="s">
        <v>133</v>
      </c>
      <c r="AH23" s="105">
        <f t="shared" si="2"/>
        <v>1242000</v>
      </c>
      <c r="AI23" s="110">
        <f>AF23/G23*100%</f>
        <v>0.2</v>
      </c>
      <c r="AJ23" s="108">
        <f t="shared" si="3"/>
        <v>3.4832847206641239E-2</v>
      </c>
      <c r="AK23" s="39"/>
      <c r="AL23" s="50" t="s">
        <v>258</v>
      </c>
    </row>
    <row r="24" spans="1:38" s="5" customFormat="1" ht="53.25" customHeight="1" x14ac:dyDescent="0.25">
      <c r="A24" s="141"/>
      <c r="B24" s="23"/>
      <c r="C24" s="202" t="s">
        <v>310</v>
      </c>
      <c r="D24" s="206" t="s">
        <v>138</v>
      </c>
      <c r="E24" s="21" t="s">
        <v>139</v>
      </c>
      <c r="F24" s="167" t="s">
        <v>272</v>
      </c>
      <c r="G24" s="49">
        <v>5</v>
      </c>
      <c r="H24" s="42" t="s">
        <v>133</v>
      </c>
      <c r="I24" s="41">
        <v>16654200</v>
      </c>
      <c r="J24" s="122">
        <v>1</v>
      </c>
      <c r="K24" s="218" t="s">
        <v>133</v>
      </c>
      <c r="L24" s="123">
        <v>1159200</v>
      </c>
      <c r="M24" s="122">
        <v>1</v>
      </c>
      <c r="N24" s="126" t="s">
        <v>133</v>
      </c>
      <c r="O24" s="123">
        <v>1568400</v>
      </c>
      <c r="P24" s="93">
        <v>1</v>
      </c>
      <c r="Q24" s="36" t="s">
        <v>133</v>
      </c>
      <c r="R24" s="228">
        <f>P24/M24*100</f>
        <v>100</v>
      </c>
      <c r="S24" s="102">
        <v>1268400</v>
      </c>
      <c r="T24" s="37"/>
      <c r="U24" s="38"/>
      <c r="V24" s="39"/>
      <c r="W24" s="37"/>
      <c r="X24" s="38"/>
      <c r="Y24" s="39"/>
      <c r="Z24" s="37"/>
      <c r="AA24" s="38"/>
      <c r="AB24" s="39"/>
      <c r="AC24" s="93">
        <v>1</v>
      </c>
      <c r="AD24" s="36" t="s">
        <v>133</v>
      </c>
      <c r="AE24" s="105">
        <f t="shared" si="0"/>
        <v>1268400</v>
      </c>
      <c r="AF24" s="37">
        <f t="shared" si="4"/>
        <v>2</v>
      </c>
      <c r="AG24" s="42" t="s">
        <v>133</v>
      </c>
      <c r="AH24" s="105">
        <f t="shared" si="2"/>
        <v>2427600</v>
      </c>
      <c r="AI24" s="110">
        <f>AF24/G24*100%</f>
        <v>0.4</v>
      </c>
      <c r="AJ24" s="108">
        <f t="shared" si="3"/>
        <v>0.1457650322441186</v>
      </c>
      <c r="AK24" s="39"/>
      <c r="AL24" s="50" t="s">
        <v>258</v>
      </c>
    </row>
    <row r="25" spans="1:38" s="5" customFormat="1" ht="46.5" customHeight="1" x14ac:dyDescent="0.25">
      <c r="A25" s="141"/>
      <c r="B25" s="23"/>
      <c r="C25" s="202" t="s">
        <v>311</v>
      </c>
      <c r="D25" s="206" t="s">
        <v>136</v>
      </c>
      <c r="E25" s="21" t="s">
        <v>137</v>
      </c>
      <c r="F25" s="167" t="s">
        <v>276</v>
      </c>
      <c r="G25" s="49">
        <v>7</v>
      </c>
      <c r="H25" s="42" t="s">
        <v>133</v>
      </c>
      <c r="I25" s="41">
        <v>12764100</v>
      </c>
      <c r="J25" s="122">
        <v>2</v>
      </c>
      <c r="K25" s="218" t="s">
        <v>133</v>
      </c>
      <c r="L25" s="123">
        <v>1521100</v>
      </c>
      <c r="M25" s="122">
        <v>2</v>
      </c>
      <c r="N25" s="126" t="s">
        <v>133</v>
      </c>
      <c r="O25" s="123">
        <v>1521100</v>
      </c>
      <c r="P25" s="37"/>
      <c r="Q25" s="38"/>
      <c r="R25" s="228"/>
      <c r="S25" s="102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105">
        <f t="shared" si="0"/>
        <v>0</v>
      </c>
      <c r="AF25" s="37">
        <f t="shared" si="4"/>
        <v>2</v>
      </c>
      <c r="AG25" s="42" t="s">
        <v>133</v>
      </c>
      <c r="AH25" s="105">
        <f t="shared" si="2"/>
        <v>1521100</v>
      </c>
      <c r="AI25" s="110">
        <f>AF25/G25*100%</f>
        <v>0.2857142857142857</v>
      </c>
      <c r="AJ25" s="108">
        <f t="shared" si="3"/>
        <v>0.11917017259344569</v>
      </c>
      <c r="AK25" s="39"/>
      <c r="AL25" s="50" t="s">
        <v>258</v>
      </c>
    </row>
    <row r="26" spans="1:38" s="5" customFormat="1" ht="46.5" customHeight="1" x14ac:dyDescent="0.25">
      <c r="A26" s="141"/>
      <c r="B26" s="23"/>
      <c r="C26" s="213" t="s">
        <v>312</v>
      </c>
      <c r="D26" s="207" t="s">
        <v>140</v>
      </c>
      <c r="E26" s="22" t="s">
        <v>141</v>
      </c>
      <c r="F26" s="72"/>
      <c r="G26" s="49"/>
      <c r="H26" s="42"/>
      <c r="I26" s="62">
        <f>SUM(I27:I29)</f>
        <v>4924172510</v>
      </c>
      <c r="J26" s="184"/>
      <c r="K26" s="216"/>
      <c r="L26" s="187">
        <f>SUM(L27:L29)</f>
        <v>1294180236</v>
      </c>
      <c r="M26" s="184"/>
      <c r="N26" s="185"/>
      <c r="O26" s="187">
        <f>SUM(O27:O29)</f>
        <v>1316553473</v>
      </c>
      <c r="P26" s="37"/>
      <c r="Q26" s="38"/>
      <c r="R26" s="229">
        <f>((R27+R28+R29)/3)*100%</f>
        <v>100</v>
      </c>
      <c r="S26" s="104">
        <f>SUM(S27:S29)</f>
        <v>229880494</v>
      </c>
      <c r="T26" s="37"/>
      <c r="U26" s="38"/>
      <c r="V26" s="39"/>
      <c r="W26" s="37"/>
      <c r="X26" s="38"/>
      <c r="Y26" s="39"/>
      <c r="Z26" s="37"/>
      <c r="AA26" s="38"/>
      <c r="AB26" s="39"/>
      <c r="AC26" s="37"/>
      <c r="AD26" s="229">
        <f>R26</f>
        <v>100</v>
      </c>
      <c r="AE26" s="106">
        <f t="shared" si="0"/>
        <v>229880494</v>
      </c>
      <c r="AF26" s="37">
        <f t="shared" si="4"/>
        <v>0</v>
      </c>
      <c r="AG26" s="42"/>
      <c r="AH26" s="106">
        <f t="shared" si="2"/>
        <v>1524060730</v>
      </c>
      <c r="AI26" s="110"/>
      <c r="AJ26" s="109">
        <f t="shared" si="3"/>
        <v>0.30950595798683744</v>
      </c>
      <c r="AK26" s="39"/>
      <c r="AL26" s="39" t="s">
        <v>260</v>
      </c>
    </row>
    <row r="27" spans="1:38" s="5" customFormat="1" ht="46.5" customHeight="1" x14ac:dyDescent="0.25">
      <c r="A27" s="141"/>
      <c r="B27" s="23"/>
      <c r="C27" s="202" t="s">
        <v>313</v>
      </c>
      <c r="D27" s="206" t="s">
        <v>144</v>
      </c>
      <c r="E27" s="21" t="s">
        <v>145</v>
      </c>
      <c r="F27" s="167" t="s">
        <v>274</v>
      </c>
      <c r="G27" s="49">
        <v>71</v>
      </c>
      <c r="H27" s="42" t="s">
        <v>146</v>
      </c>
      <c r="I27" s="41">
        <v>4791693011</v>
      </c>
      <c r="J27" s="122">
        <v>14</v>
      </c>
      <c r="K27" s="48" t="s">
        <v>146</v>
      </c>
      <c r="L27" s="123">
        <v>1287761536</v>
      </c>
      <c r="M27" s="122">
        <v>14</v>
      </c>
      <c r="N27" s="126" t="s">
        <v>146</v>
      </c>
      <c r="O27" s="123">
        <v>1297096473</v>
      </c>
      <c r="P27" s="37">
        <v>14</v>
      </c>
      <c r="Q27" s="38" t="s">
        <v>146</v>
      </c>
      <c r="R27" s="228">
        <f>P27/M27*100</f>
        <v>100</v>
      </c>
      <c r="S27" s="102">
        <v>225723494</v>
      </c>
      <c r="T27" s="37"/>
      <c r="U27" s="38"/>
      <c r="V27" s="39"/>
      <c r="W27" s="37"/>
      <c r="X27" s="38"/>
      <c r="Y27" s="39"/>
      <c r="Z27" s="37"/>
      <c r="AA27" s="38"/>
      <c r="AB27" s="39"/>
      <c r="AC27" s="37">
        <v>14</v>
      </c>
      <c r="AD27" s="38" t="s">
        <v>146</v>
      </c>
      <c r="AE27" s="105">
        <f t="shared" si="0"/>
        <v>225723494</v>
      </c>
      <c r="AF27" s="37">
        <f t="shared" si="4"/>
        <v>28</v>
      </c>
      <c r="AG27" s="42" t="s">
        <v>146</v>
      </c>
      <c r="AH27" s="105">
        <f t="shared" si="2"/>
        <v>1513485030</v>
      </c>
      <c r="AI27" s="110">
        <f>AF27/G27*100%</f>
        <v>0.39436619718309857</v>
      </c>
      <c r="AJ27" s="108">
        <f t="shared" si="3"/>
        <v>0.31585600883144721</v>
      </c>
      <c r="AK27" s="39"/>
      <c r="AL27" s="50" t="s">
        <v>258</v>
      </c>
    </row>
    <row r="28" spans="1:38" s="5" customFormat="1" ht="46.5" customHeight="1" x14ac:dyDescent="0.25">
      <c r="A28" s="141"/>
      <c r="B28" s="23"/>
      <c r="C28" s="202" t="s">
        <v>314</v>
      </c>
      <c r="D28" s="206" t="s">
        <v>147</v>
      </c>
      <c r="E28" s="23" t="s">
        <v>148</v>
      </c>
      <c r="F28" s="167" t="s">
        <v>275</v>
      </c>
      <c r="G28" s="49">
        <v>25</v>
      </c>
      <c r="H28" s="42" t="s">
        <v>149</v>
      </c>
      <c r="I28" s="41">
        <v>112007499</v>
      </c>
      <c r="J28" s="122">
        <v>4</v>
      </c>
      <c r="K28" s="48" t="s">
        <v>149</v>
      </c>
      <c r="L28" s="123">
        <v>5006700</v>
      </c>
      <c r="M28" s="122">
        <v>4</v>
      </c>
      <c r="N28" s="126" t="s">
        <v>149</v>
      </c>
      <c r="O28" s="123">
        <v>18000000</v>
      </c>
      <c r="P28" s="93">
        <v>4</v>
      </c>
      <c r="Q28" s="36" t="s">
        <v>149</v>
      </c>
      <c r="R28" s="228">
        <f>P28/M28*100</f>
        <v>100</v>
      </c>
      <c r="S28" s="102">
        <v>3000000</v>
      </c>
      <c r="T28" s="37"/>
      <c r="U28" s="38"/>
      <c r="V28" s="39"/>
      <c r="W28" s="37"/>
      <c r="X28" s="38"/>
      <c r="Y28" s="39"/>
      <c r="Z28" s="37"/>
      <c r="AA28" s="38"/>
      <c r="AB28" s="39"/>
      <c r="AC28" s="93">
        <v>4</v>
      </c>
      <c r="AD28" s="36" t="s">
        <v>149</v>
      </c>
      <c r="AE28" s="105">
        <f t="shared" si="0"/>
        <v>3000000</v>
      </c>
      <c r="AF28" s="37">
        <f t="shared" si="4"/>
        <v>8</v>
      </c>
      <c r="AG28" s="42" t="s">
        <v>149</v>
      </c>
      <c r="AH28" s="105">
        <f t="shared" si="2"/>
        <v>8006700</v>
      </c>
      <c r="AI28" s="110">
        <f>AF28/G28*100%</f>
        <v>0.32</v>
      </c>
      <c r="AJ28" s="108">
        <f t="shared" si="3"/>
        <v>7.1483606646729966E-2</v>
      </c>
      <c r="AK28" s="39"/>
      <c r="AL28" s="50" t="s">
        <v>258</v>
      </c>
    </row>
    <row r="29" spans="1:38" s="5" customFormat="1" ht="46.5" customHeight="1" x14ac:dyDescent="0.25">
      <c r="A29" s="141"/>
      <c r="B29" s="23"/>
      <c r="C29" s="202" t="s">
        <v>315</v>
      </c>
      <c r="D29" s="206" t="s">
        <v>142</v>
      </c>
      <c r="E29" s="23" t="s">
        <v>143</v>
      </c>
      <c r="F29" s="167" t="s">
        <v>273</v>
      </c>
      <c r="G29" s="49">
        <v>5</v>
      </c>
      <c r="H29" s="42" t="s">
        <v>133</v>
      </c>
      <c r="I29" s="41">
        <v>20472000</v>
      </c>
      <c r="J29" s="122">
        <v>1</v>
      </c>
      <c r="K29" s="218" t="s">
        <v>133</v>
      </c>
      <c r="L29" s="123">
        <v>1412000</v>
      </c>
      <c r="M29" s="122">
        <v>1</v>
      </c>
      <c r="N29" s="126" t="s">
        <v>133</v>
      </c>
      <c r="O29" s="123">
        <v>1457000</v>
      </c>
      <c r="P29" s="93">
        <v>1</v>
      </c>
      <c r="Q29" s="36" t="s">
        <v>133</v>
      </c>
      <c r="R29" s="228">
        <f>P29/M29*100</f>
        <v>100</v>
      </c>
      <c r="S29" s="102">
        <v>1157000</v>
      </c>
      <c r="T29" s="37"/>
      <c r="U29" s="38"/>
      <c r="V29" s="39"/>
      <c r="W29" s="37"/>
      <c r="X29" s="38"/>
      <c r="Y29" s="39"/>
      <c r="Z29" s="37"/>
      <c r="AA29" s="38"/>
      <c r="AB29" s="39"/>
      <c r="AC29" s="93">
        <v>1</v>
      </c>
      <c r="AD29" s="36" t="s">
        <v>133</v>
      </c>
      <c r="AE29" s="105">
        <f t="shared" si="0"/>
        <v>1157000</v>
      </c>
      <c r="AF29" s="37">
        <f t="shared" si="4"/>
        <v>2</v>
      </c>
      <c r="AG29" s="42" t="s">
        <v>133</v>
      </c>
      <c r="AH29" s="105">
        <f t="shared" si="2"/>
        <v>2569000</v>
      </c>
      <c r="AI29" s="110">
        <f>AF29/G29*100%</f>
        <v>0.4</v>
      </c>
      <c r="AJ29" s="108">
        <f t="shared" si="3"/>
        <v>0.1254884720593982</v>
      </c>
      <c r="AK29" s="39"/>
      <c r="AL29" s="50" t="s">
        <v>258</v>
      </c>
    </row>
    <row r="30" spans="1:38" s="5" customFormat="1" ht="46.5" customHeight="1" x14ac:dyDescent="0.25">
      <c r="A30" s="141"/>
      <c r="B30" s="23"/>
      <c r="C30" s="213" t="s">
        <v>316</v>
      </c>
      <c r="D30" s="207" t="s">
        <v>155</v>
      </c>
      <c r="E30" s="22" t="s">
        <v>156</v>
      </c>
      <c r="F30" s="72"/>
      <c r="G30" s="49"/>
      <c r="H30" s="42"/>
      <c r="I30" s="62">
        <f>SUM(I31:I37)</f>
        <v>346373750</v>
      </c>
      <c r="J30" s="184"/>
      <c r="K30" s="216"/>
      <c r="L30" s="187">
        <f>SUM(L31:L37)</f>
        <v>54059400</v>
      </c>
      <c r="M30" s="184"/>
      <c r="N30" s="185"/>
      <c r="O30" s="187">
        <f>SUM(O31:O37)</f>
        <v>49391290</v>
      </c>
      <c r="P30" s="37"/>
      <c r="Q30" s="38"/>
      <c r="R30" s="229">
        <f>((R31+R31+R32+R33+R34+R35+R36)/600)*100</f>
        <v>67.701803216594527</v>
      </c>
      <c r="S30" s="104">
        <f>SUM(S31:S37)</f>
        <v>32226496.600000001</v>
      </c>
      <c r="T30" s="37"/>
      <c r="U30" s="38"/>
      <c r="V30" s="39"/>
      <c r="W30" s="37"/>
      <c r="X30" s="38"/>
      <c r="Y30" s="39"/>
      <c r="Z30" s="37"/>
      <c r="AA30" s="38"/>
      <c r="AB30" s="39"/>
      <c r="AC30" s="37"/>
      <c r="AD30" s="229">
        <f>R30</f>
        <v>67.701803216594527</v>
      </c>
      <c r="AE30" s="106">
        <f t="shared" si="0"/>
        <v>32226496.600000001</v>
      </c>
      <c r="AF30" s="37">
        <f t="shared" si="4"/>
        <v>0</v>
      </c>
      <c r="AG30" s="42"/>
      <c r="AH30" s="106">
        <f t="shared" si="2"/>
        <v>86285896.599999994</v>
      </c>
      <c r="AI30" s="110"/>
      <c r="AJ30" s="109">
        <f t="shared" si="3"/>
        <v>0.24911211256626692</v>
      </c>
      <c r="AK30" s="39"/>
      <c r="AL30" s="39" t="s">
        <v>260</v>
      </c>
    </row>
    <row r="31" spans="1:38" s="5" customFormat="1" ht="53.25" customHeight="1" x14ac:dyDescent="0.25">
      <c r="A31" s="141"/>
      <c r="B31" s="23"/>
      <c r="C31" s="202" t="s">
        <v>317</v>
      </c>
      <c r="D31" s="206" t="s">
        <v>161</v>
      </c>
      <c r="E31" s="21" t="s">
        <v>162</v>
      </c>
      <c r="F31" s="167" t="s">
        <v>277</v>
      </c>
      <c r="G31" s="49">
        <v>23</v>
      </c>
      <c r="H31" s="42" t="s">
        <v>149</v>
      </c>
      <c r="I31" s="41">
        <v>16309200</v>
      </c>
      <c r="J31" s="122">
        <v>7</v>
      </c>
      <c r="K31" s="48" t="s">
        <v>149</v>
      </c>
      <c r="L31" s="123">
        <v>1473000</v>
      </c>
      <c r="M31" s="122">
        <v>3</v>
      </c>
      <c r="N31" s="126" t="s">
        <v>149</v>
      </c>
      <c r="O31" s="123">
        <v>3636500</v>
      </c>
      <c r="P31" s="37">
        <v>2</v>
      </c>
      <c r="Q31" s="164" t="s">
        <v>149</v>
      </c>
      <c r="R31" s="228">
        <f t="shared" ref="R31:R37" si="5">P31/M31*100</f>
        <v>66.666666666666657</v>
      </c>
      <c r="S31" s="102">
        <v>3169500</v>
      </c>
      <c r="T31" s="37"/>
      <c r="U31" s="38"/>
      <c r="V31" s="39"/>
      <c r="W31" s="37"/>
      <c r="X31" s="38"/>
      <c r="Y31" s="39"/>
      <c r="Z31" s="37"/>
      <c r="AA31" s="38"/>
      <c r="AB31" s="39"/>
      <c r="AC31" s="37">
        <v>2</v>
      </c>
      <c r="AD31" s="154" t="s">
        <v>149</v>
      </c>
      <c r="AE31" s="105">
        <f t="shared" si="0"/>
        <v>3169500</v>
      </c>
      <c r="AF31" s="37">
        <f t="shared" si="4"/>
        <v>9</v>
      </c>
      <c r="AG31" s="42" t="s">
        <v>149</v>
      </c>
      <c r="AH31" s="105">
        <f t="shared" si="2"/>
        <v>4642500</v>
      </c>
      <c r="AI31" s="110">
        <f t="shared" ref="AI31:AI37" si="6">AF31/G31*100%</f>
        <v>0.39130434782608697</v>
      </c>
      <c r="AJ31" s="108">
        <f t="shared" si="3"/>
        <v>0.2846552865867118</v>
      </c>
      <c r="AK31" s="39"/>
      <c r="AL31" s="50" t="s">
        <v>259</v>
      </c>
    </row>
    <row r="32" spans="1:38" s="5" customFormat="1" ht="46.5" customHeight="1" x14ac:dyDescent="0.25">
      <c r="A32" s="141"/>
      <c r="B32" s="23"/>
      <c r="C32" s="202" t="s">
        <v>318</v>
      </c>
      <c r="D32" s="206" t="s">
        <v>157</v>
      </c>
      <c r="E32" s="21" t="s">
        <v>158</v>
      </c>
      <c r="F32" s="167" t="s">
        <v>278</v>
      </c>
      <c r="G32" s="49">
        <v>335</v>
      </c>
      <c r="H32" s="42" t="s">
        <v>149</v>
      </c>
      <c r="I32" s="41">
        <v>86404800</v>
      </c>
      <c r="J32" s="122">
        <v>67</v>
      </c>
      <c r="K32" s="48" t="s">
        <v>149</v>
      </c>
      <c r="L32" s="123">
        <v>25907650</v>
      </c>
      <c r="M32" s="122">
        <v>67</v>
      </c>
      <c r="N32" s="126" t="s">
        <v>149</v>
      </c>
      <c r="O32" s="123">
        <v>29422040</v>
      </c>
      <c r="P32" s="37">
        <f>42+23</f>
        <v>65</v>
      </c>
      <c r="Q32" s="36" t="s">
        <v>149</v>
      </c>
      <c r="R32" s="228">
        <f t="shared" si="5"/>
        <v>97.014925373134332</v>
      </c>
      <c r="S32" s="102">
        <v>25472690</v>
      </c>
      <c r="T32" s="37"/>
      <c r="U32" s="38"/>
      <c r="V32" s="39"/>
      <c r="W32" s="37"/>
      <c r="X32" s="38"/>
      <c r="Y32" s="39"/>
      <c r="Z32" s="37"/>
      <c r="AA32" s="38"/>
      <c r="AB32" s="39"/>
      <c r="AC32" s="37">
        <f>42+23</f>
        <v>65</v>
      </c>
      <c r="AD32" s="36" t="s">
        <v>149</v>
      </c>
      <c r="AE32" s="105">
        <f t="shared" si="0"/>
        <v>25472690</v>
      </c>
      <c r="AF32" s="37">
        <f t="shared" si="4"/>
        <v>132</v>
      </c>
      <c r="AG32" s="42" t="s">
        <v>149</v>
      </c>
      <c r="AH32" s="105">
        <f t="shared" si="2"/>
        <v>51380340</v>
      </c>
      <c r="AI32" s="110">
        <f t="shared" si="6"/>
        <v>0.39402985074626867</v>
      </c>
      <c r="AJ32" s="108">
        <f t="shared" si="3"/>
        <v>0.59464682517637912</v>
      </c>
      <c r="AK32" s="39"/>
      <c r="AL32" s="50" t="s">
        <v>259</v>
      </c>
    </row>
    <row r="33" spans="1:38" s="5" customFormat="1" ht="46.5" customHeight="1" x14ac:dyDescent="0.25">
      <c r="A33" s="141"/>
      <c r="B33" s="23"/>
      <c r="C33" s="275" t="s">
        <v>319</v>
      </c>
      <c r="D33" s="237" t="s">
        <v>163</v>
      </c>
      <c r="E33" s="24" t="s">
        <v>164</v>
      </c>
      <c r="F33" s="168" t="s">
        <v>279</v>
      </c>
      <c r="G33" s="25">
        <v>80474</v>
      </c>
      <c r="H33" s="42" t="s">
        <v>166</v>
      </c>
      <c r="I33" s="41">
        <v>10594000</v>
      </c>
      <c r="J33" s="122">
        <v>12376</v>
      </c>
      <c r="K33" s="48" t="s">
        <v>166</v>
      </c>
      <c r="L33" s="123">
        <v>3094000</v>
      </c>
      <c r="M33" s="122">
        <v>9352</v>
      </c>
      <c r="N33" s="126" t="s">
        <v>166</v>
      </c>
      <c r="O33" s="123">
        <v>2338000</v>
      </c>
      <c r="P33" s="37">
        <f>215000/250</f>
        <v>860</v>
      </c>
      <c r="Q33" s="36" t="s">
        <v>166</v>
      </c>
      <c r="R33" s="228">
        <f t="shared" si="5"/>
        <v>9.1958939264328485</v>
      </c>
      <c r="S33" s="102">
        <v>215000</v>
      </c>
      <c r="T33" s="37"/>
      <c r="U33" s="38"/>
      <c r="V33" s="39"/>
      <c r="W33" s="37"/>
      <c r="X33" s="38"/>
      <c r="Y33" s="39"/>
      <c r="Z33" s="37"/>
      <c r="AA33" s="38"/>
      <c r="AB33" s="39"/>
      <c r="AC33" s="37">
        <f>215000/250</f>
        <v>860</v>
      </c>
      <c r="AD33" s="36" t="s">
        <v>166</v>
      </c>
      <c r="AE33" s="105">
        <f t="shared" si="0"/>
        <v>215000</v>
      </c>
      <c r="AF33" s="37">
        <f t="shared" si="4"/>
        <v>13236</v>
      </c>
      <c r="AG33" s="42" t="s">
        <v>166</v>
      </c>
      <c r="AH33" s="105">
        <f t="shared" si="2"/>
        <v>3309000</v>
      </c>
      <c r="AI33" s="110">
        <f t="shared" si="6"/>
        <v>0.16447548276461962</v>
      </c>
      <c r="AJ33" s="108">
        <f t="shared" si="3"/>
        <v>0.3123466112894091</v>
      </c>
      <c r="AK33" s="39"/>
      <c r="AL33" s="50" t="s">
        <v>259</v>
      </c>
    </row>
    <row r="34" spans="1:38" s="5" customFormat="1" ht="46.5" customHeight="1" x14ac:dyDescent="0.25">
      <c r="A34" s="141"/>
      <c r="B34" s="23"/>
      <c r="C34" s="276"/>
      <c r="D34" s="237"/>
      <c r="E34" s="21" t="s">
        <v>165</v>
      </c>
      <c r="F34" s="168" t="s">
        <v>279</v>
      </c>
      <c r="G34" s="86">
        <v>8</v>
      </c>
      <c r="H34" s="46" t="s">
        <v>149</v>
      </c>
      <c r="I34" s="47">
        <f>31938750-I33</f>
        <v>21344750</v>
      </c>
      <c r="J34" s="122">
        <v>2</v>
      </c>
      <c r="K34" s="48" t="s">
        <v>149</v>
      </c>
      <c r="L34" s="123">
        <v>6844750</v>
      </c>
      <c r="M34" s="122">
        <v>2</v>
      </c>
      <c r="N34" s="126" t="s">
        <v>149</v>
      </c>
      <c r="O34" s="123">
        <f>2884750+3960000</f>
        <v>6844750</v>
      </c>
      <c r="P34" s="37">
        <v>1</v>
      </c>
      <c r="Q34" s="8" t="s">
        <v>149</v>
      </c>
      <c r="R34" s="228">
        <f t="shared" si="5"/>
        <v>50</v>
      </c>
      <c r="S34" s="102">
        <v>2884750</v>
      </c>
      <c r="T34" s="37"/>
      <c r="U34" s="38"/>
      <c r="V34" s="39"/>
      <c r="W34" s="37"/>
      <c r="X34" s="38"/>
      <c r="Y34" s="39"/>
      <c r="Z34" s="37"/>
      <c r="AA34" s="38"/>
      <c r="AB34" s="39"/>
      <c r="AC34" s="37">
        <v>1</v>
      </c>
      <c r="AD34" s="6" t="s">
        <v>149</v>
      </c>
      <c r="AE34" s="105">
        <f t="shared" si="0"/>
        <v>2884750</v>
      </c>
      <c r="AF34" s="37">
        <f t="shared" si="4"/>
        <v>3</v>
      </c>
      <c r="AG34" s="46" t="s">
        <v>149</v>
      </c>
      <c r="AH34" s="105">
        <f t="shared" si="2"/>
        <v>9729500</v>
      </c>
      <c r="AI34" s="110">
        <f t="shared" si="6"/>
        <v>0.375</v>
      </c>
      <c r="AJ34" s="108">
        <f t="shared" si="3"/>
        <v>0.45582637416694971</v>
      </c>
      <c r="AK34" s="39"/>
      <c r="AL34" s="50" t="s">
        <v>259</v>
      </c>
    </row>
    <row r="35" spans="1:38" s="5" customFormat="1" ht="46.5" customHeight="1" x14ac:dyDescent="0.25">
      <c r="A35" s="141"/>
      <c r="B35" s="23"/>
      <c r="C35" s="202" t="s">
        <v>320</v>
      </c>
      <c r="D35" s="208" t="s">
        <v>174</v>
      </c>
      <c r="E35" s="111" t="s">
        <v>175</v>
      </c>
      <c r="F35" s="167" t="s">
        <v>281</v>
      </c>
      <c r="G35" s="49">
        <v>5</v>
      </c>
      <c r="H35" s="42" t="s">
        <v>149</v>
      </c>
      <c r="I35" s="41">
        <v>9030000</v>
      </c>
      <c r="J35" s="122">
        <v>3</v>
      </c>
      <c r="K35" s="48" t="s">
        <v>149</v>
      </c>
      <c r="L35" s="123">
        <v>1530000</v>
      </c>
      <c r="M35" s="124">
        <v>1</v>
      </c>
      <c r="N35" s="125" t="s">
        <v>149</v>
      </c>
      <c r="O35" s="188">
        <v>1530000</v>
      </c>
      <c r="P35" s="95">
        <v>1</v>
      </c>
      <c r="Q35" s="223" t="s">
        <v>149</v>
      </c>
      <c r="R35" s="228">
        <f t="shared" si="5"/>
        <v>100</v>
      </c>
      <c r="S35" s="102">
        <v>184556.6</v>
      </c>
      <c r="T35" s="37"/>
      <c r="U35" s="38"/>
      <c r="V35" s="39"/>
      <c r="W35" s="37"/>
      <c r="X35" s="38"/>
      <c r="Y35" s="39"/>
      <c r="Z35" s="37"/>
      <c r="AA35" s="38"/>
      <c r="AB35" s="39"/>
      <c r="AC35" s="95">
        <v>1</v>
      </c>
      <c r="AD35" s="96" t="s">
        <v>149</v>
      </c>
      <c r="AE35" s="105">
        <f t="shared" si="0"/>
        <v>184556.6</v>
      </c>
      <c r="AF35" s="37">
        <f t="shared" si="4"/>
        <v>4</v>
      </c>
      <c r="AG35" s="42" t="s">
        <v>149</v>
      </c>
      <c r="AH35" s="105">
        <f t="shared" si="2"/>
        <v>1714556.6</v>
      </c>
      <c r="AI35" s="110">
        <f t="shared" si="6"/>
        <v>0.8</v>
      </c>
      <c r="AJ35" s="108">
        <f t="shared" si="3"/>
        <v>0.18987337763012183</v>
      </c>
      <c r="AK35" s="39"/>
      <c r="AL35" s="50" t="s">
        <v>259</v>
      </c>
    </row>
    <row r="36" spans="1:38" s="5" customFormat="1" ht="58.5" customHeight="1" x14ac:dyDescent="0.25">
      <c r="A36" s="141"/>
      <c r="B36" s="23"/>
      <c r="C36" s="273" t="s">
        <v>321</v>
      </c>
      <c r="D36" s="238" t="s">
        <v>167</v>
      </c>
      <c r="E36" s="21" t="s">
        <v>282</v>
      </c>
      <c r="F36" s="167" t="s">
        <v>283</v>
      </c>
      <c r="G36" s="49">
        <v>59</v>
      </c>
      <c r="H36" s="42" t="s">
        <v>168</v>
      </c>
      <c r="I36" s="41">
        <v>36848000</v>
      </c>
      <c r="J36" s="122">
        <v>12</v>
      </c>
      <c r="K36" s="48" t="s">
        <v>168</v>
      </c>
      <c r="L36" s="123">
        <v>3600000</v>
      </c>
      <c r="M36" s="122">
        <v>6</v>
      </c>
      <c r="N36" s="48" t="s">
        <v>168</v>
      </c>
      <c r="O36" s="129">
        <v>1800000</v>
      </c>
      <c r="P36" s="37">
        <v>1</v>
      </c>
      <c r="Q36" s="38" t="s">
        <v>168</v>
      </c>
      <c r="R36" s="228">
        <f t="shared" si="5"/>
        <v>16.666666666666664</v>
      </c>
      <c r="S36" s="102">
        <v>300000</v>
      </c>
      <c r="T36" s="37"/>
      <c r="U36" s="38"/>
      <c r="V36" s="39"/>
      <c r="W36" s="37"/>
      <c r="X36" s="38"/>
      <c r="Y36" s="39"/>
      <c r="Z36" s="37"/>
      <c r="AA36" s="38"/>
      <c r="AB36" s="39"/>
      <c r="AC36" s="37">
        <v>1</v>
      </c>
      <c r="AD36" s="38" t="s">
        <v>168</v>
      </c>
      <c r="AE36" s="105">
        <f t="shared" si="0"/>
        <v>300000</v>
      </c>
      <c r="AF36" s="37">
        <f t="shared" si="4"/>
        <v>13</v>
      </c>
      <c r="AG36" s="42" t="s">
        <v>168</v>
      </c>
      <c r="AH36" s="105">
        <f t="shared" si="2"/>
        <v>3900000</v>
      </c>
      <c r="AI36" s="110">
        <f t="shared" si="6"/>
        <v>0.22033898305084745</v>
      </c>
      <c r="AJ36" s="108">
        <f t="shared" si="3"/>
        <v>0.10584020842379505</v>
      </c>
      <c r="AK36" s="39"/>
      <c r="AL36" s="50" t="s">
        <v>259</v>
      </c>
    </row>
    <row r="37" spans="1:38" s="5" customFormat="1" ht="55.5" customHeight="1" x14ac:dyDescent="0.25">
      <c r="A37" s="141"/>
      <c r="B37" s="23"/>
      <c r="C37" s="274"/>
      <c r="D37" s="238"/>
      <c r="E37" s="40" t="s">
        <v>169</v>
      </c>
      <c r="F37" s="167" t="s">
        <v>284</v>
      </c>
      <c r="G37" s="49">
        <v>393</v>
      </c>
      <c r="H37" s="42" t="s">
        <v>170</v>
      </c>
      <c r="I37" s="41">
        <v>165843000</v>
      </c>
      <c r="J37" s="122">
        <v>77</v>
      </c>
      <c r="K37" s="48" t="s">
        <v>170</v>
      </c>
      <c r="L37" s="123">
        <v>11610000</v>
      </c>
      <c r="M37" s="122">
        <v>22</v>
      </c>
      <c r="N37" s="48" t="s">
        <v>170</v>
      </c>
      <c r="O37" s="129">
        <v>3820000</v>
      </c>
      <c r="P37" s="37">
        <v>0</v>
      </c>
      <c r="Q37" s="38"/>
      <c r="R37" s="228">
        <f t="shared" si="5"/>
        <v>0</v>
      </c>
      <c r="S37" s="102">
        <v>0</v>
      </c>
      <c r="T37" s="37"/>
      <c r="U37" s="38"/>
      <c r="V37" s="39"/>
      <c r="W37" s="37"/>
      <c r="X37" s="38"/>
      <c r="Y37" s="39"/>
      <c r="Z37" s="37"/>
      <c r="AA37" s="38"/>
      <c r="AB37" s="39"/>
      <c r="AC37" s="37">
        <v>0</v>
      </c>
      <c r="AD37" s="38"/>
      <c r="AE37" s="105">
        <f t="shared" si="0"/>
        <v>0</v>
      </c>
      <c r="AF37" s="37">
        <f t="shared" si="4"/>
        <v>77</v>
      </c>
      <c r="AG37" s="42" t="s">
        <v>170</v>
      </c>
      <c r="AH37" s="105">
        <f t="shared" si="2"/>
        <v>11610000</v>
      </c>
      <c r="AI37" s="110">
        <f t="shared" si="6"/>
        <v>0.19592875318066158</v>
      </c>
      <c r="AJ37" s="108">
        <f t="shared" si="3"/>
        <v>7.00059695012753E-2</v>
      </c>
      <c r="AK37" s="39"/>
      <c r="AL37" s="50" t="s">
        <v>259</v>
      </c>
    </row>
    <row r="38" spans="1:38" s="5" customFormat="1" ht="46.5" customHeight="1" x14ac:dyDescent="0.25">
      <c r="A38" s="141"/>
      <c r="B38" s="23"/>
      <c r="C38" s="213" t="s">
        <v>322</v>
      </c>
      <c r="D38" s="207" t="s">
        <v>176</v>
      </c>
      <c r="E38" s="22" t="s">
        <v>177</v>
      </c>
      <c r="F38" s="76"/>
      <c r="G38" s="65"/>
      <c r="H38" s="64"/>
      <c r="I38" s="62">
        <f>SUM(I39:I41)</f>
        <v>1345569020</v>
      </c>
      <c r="J38" s="184"/>
      <c r="K38" s="216"/>
      <c r="L38" s="187">
        <f>SUM(L39:L41)</f>
        <v>211357225</v>
      </c>
      <c r="M38" s="122"/>
      <c r="N38" s="126"/>
      <c r="O38" s="187">
        <f>SUM(O39:O41)</f>
        <v>241684800</v>
      </c>
      <c r="P38" s="37"/>
      <c r="Q38" s="38"/>
      <c r="R38" s="229">
        <f>((R39+R40+R41)/200)*100</f>
        <v>100</v>
      </c>
      <c r="S38" s="104">
        <f>SUM(S39:S41)</f>
        <v>59314447.279999994</v>
      </c>
      <c r="T38" s="37"/>
      <c r="U38" s="38"/>
      <c r="V38" s="39"/>
      <c r="W38" s="37"/>
      <c r="X38" s="38"/>
      <c r="Y38" s="39"/>
      <c r="Z38" s="37"/>
      <c r="AA38" s="38"/>
      <c r="AB38" s="39"/>
      <c r="AC38" s="37"/>
      <c r="AD38" s="229">
        <f>R38</f>
        <v>100</v>
      </c>
      <c r="AE38" s="106">
        <f t="shared" si="0"/>
        <v>59314447.279999994</v>
      </c>
      <c r="AF38" s="37">
        <f t="shared" si="4"/>
        <v>0</v>
      </c>
      <c r="AG38" s="64"/>
      <c r="AH38" s="106">
        <f t="shared" si="2"/>
        <v>270671672.27999997</v>
      </c>
      <c r="AI38" s="110"/>
      <c r="AJ38" s="109">
        <f t="shared" si="3"/>
        <v>0.20115777656652645</v>
      </c>
      <c r="AK38" s="39"/>
      <c r="AL38" s="39" t="s">
        <v>260</v>
      </c>
    </row>
    <row r="39" spans="1:38" s="5" customFormat="1" ht="55.5" customHeight="1" x14ac:dyDescent="0.25">
      <c r="A39" s="141"/>
      <c r="B39" s="23"/>
      <c r="C39" s="202" t="s">
        <v>323</v>
      </c>
      <c r="D39" s="206" t="s">
        <v>178</v>
      </c>
      <c r="E39" s="21" t="s">
        <v>179</v>
      </c>
      <c r="F39" s="167" t="s">
        <v>286</v>
      </c>
      <c r="G39" s="49">
        <v>10</v>
      </c>
      <c r="H39" s="42" t="s">
        <v>149</v>
      </c>
      <c r="I39" s="41">
        <v>62748000</v>
      </c>
      <c r="J39" s="122">
        <v>2</v>
      </c>
      <c r="K39" s="48" t="s">
        <v>149</v>
      </c>
      <c r="L39" s="123">
        <v>1768000</v>
      </c>
      <c r="M39" s="219">
        <v>2</v>
      </c>
      <c r="N39" s="126" t="s">
        <v>149</v>
      </c>
      <c r="O39" s="123">
        <v>590000</v>
      </c>
      <c r="P39" s="37"/>
      <c r="Q39" s="38"/>
      <c r="R39" s="228"/>
      <c r="S39" s="102"/>
      <c r="T39" s="37"/>
      <c r="U39" s="38"/>
      <c r="V39" s="39"/>
      <c r="W39" s="37"/>
      <c r="X39" s="38"/>
      <c r="Y39" s="39"/>
      <c r="Z39" s="37"/>
      <c r="AA39" s="38"/>
      <c r="AB39" s="39"/>
      <c r="AC39" s="37"/>
      <c r="AD39" s="38"/>
      <c r="AE39" s="105">
        <f t="shared" si="0"/>
        <v>0</v>
      </c>
      <c r="AF39" s="37">
        <f t="shared" si="4"/>
        <v>2</v>
      </c>
      <c r="AG39" s="42" t="s">
        <v>149</v>
      </c>
      <c r="AH39" s="105">
        <f t="shared" si="2"/>
        <v>1768000</v>
      </c>
      <c r="AI39" s="110">
        <f>AF39/G39*100%</f>
        <v>0.2</v>
      </c>
      <c r="AJ39" s="108">
        <f t="shared" si="3"/>
        <v>2.8176196850895646E-2</v>
      </c>
      <c r="AK39" s="39"/>
      <c r="AL39" s="50" t="s">
        <v>259</v>
      </c>
    </row>
    <row r="40" spans="1:38" s="5" customFormat="1" ht="46.5" customHeight="1" x14ac:dyDescent="0.25">
      <c r="A40" s="141"/>
      <c r="B40" s="23"/>
      <c r="C40" s="202" t="s">
        <v>324</v>
      </c>
      <c r="D40" s="206" t="s">
        <v>180</v>
      </c>
      <c r="E40" s="21" t="s">
        <v>181</v>
      </c>
      <c r="F40" s="167" t="s">
        <v>287</v>
      </c>
      <c r="G40" s="49">
        <v>19</v>
      </c>
      <c r="H40" s="42" t="s">
        <v>149</v>
      </c>
      <c r="I40" s="41">
        <v>168436000</v>
      </c>
      <c r="J40" s="122">
        <v>3</v>
      </c>
      <c r="K40" s="48" t="s">
        <v>149</v>
      </c>
      <c r="L40" s="123">
        <v>25079365</v>
      </c>
      <c r="M40" s="122">
        <v>4</v>
      </c>
      <c r="N40" s="126" t="s">
        <v>149</v>
      </c>
      <c r="O40" s="123">
        <v>43576000</v>
      </c>
      <c r="P40" s="93">
        <v>4</v>
      </c>
      <c r="Q40" s="36" t="s">
        <v>149</v>
      </c>
      <c r="R40" s="228">
        <f>P40/M40*100</f>
        <v>100</v>
      </c>
      <c r="S40" s="102">
        <v>10860896</v>
      </c>
      <c r="T40" s="37"/>
      <c r="U40" s="38"/>
      <c r="V40" s="39"/>
      <c r="W40" s="37"/>
      <c r="X40" s="38"/>
      <c r="Y40" s="39"/>
      <c r="Z40" s="37"/>
      <c r="AA40" s="38"/>
      <c r="AB40" s="39"/>
      <c r="AC40" s="93">
        <v>4</v>
      </c>
      <c r="AD40" s="36" t="s">
        <v>149</v>
      </c>
      <c r="AE40" s="105">
        <f t="shared" si="0"/>
        <v>10860896</v>
      </c>
      <c r="AF40" s="37">
        <f t="shared" si="4"/>
        <v>7</v>
      </c>
      <c r="AG40" s="42" t="s">
        <v>149</v>
      </c>
      <c r="AH40" s="105">
        <f t="shared" si="2"/>
        <v>35940261</v>
      </c>
      <c r="AI40" s="110">
        <f>AF40/G40*100%</f>
        <v>0.36842105263157893</v>
      </c>
      <c r="AJ40" s="108">
        <f t="shared" si="3"/>
        <v>0.21337636253532499</v>
      </c>
      <c r="AK40" s="39"/>
      <c r="AL40" s="50" t="s">
        <v>259</v>
      </c>
    </row>
    <row r="41" spans="1:38" s="5" customFormat="1" ht="46.5" customHeight="1" x14ac:dyDescent="0.25">
      <c r="A41" s="141"/>
      <c r="B41" s="23"/>
      <c r="C41" s="202" t="s">
        <v>325</v>
      </c>
      <c r="D41" s="208" t="s">
        <v>182</v>
      </c>
      <c r="E41" s="111" t="s">
        <v>183</v>
      </c>
      <c r="F41" s="167" t="s">
        <v>288</v>
      </c>
      <c r="G41" s="49">
        <v>18</v>
      </c>
      <c r="H41" s="42" t="s">
        <v>149</v>
      </c>
      <c r="I41" s="41">
        <v>1114385020</v>
      </c>
      <c r="J41" s="122">
        <v>4</v>
      </c>
      <c r="K41" s="48" t="s">
        <v>149</v>
      </c>
      <c r="L41" s="123">
        <v>184509860</v>
      </c>
      <c r="M41" s="122">
        <v>4</v>
      </c>
      <c r="N41" s="126" t="s">
        <v>149</v>
      </c>
      <c r="O41" s="123">
        <v>197518800</v>
      </c>
      <c r="P41" s="93">
        <v>4</v>
      </c>
      <c r="Q41" s="36" t="s">
        <v>149</v>
      </c>
      <c r="R41" s="228">
        <f>P41/M41*100</f>
        <v>100</v>
      </c>
      <c r="S41" s="102">
        <v>48453551.279999994</v>
      </c>
      <c r="T41" s="37"/>
      <c r="U41" s="38"/>
      <c r="V41" s="39"/>
      <c r="W41" s="37"/>
      <c r="X41" s="38"/>
      <c r="Y41" s="39"/>
      <c r="Z41" s="37"/>
      <c r="AA41" s="38"/>
      <c r="AB41" s="39"/>
      <c r="AC41" s="93">
        <v>4</v>
      </c>
      <c r="AD41" s="36" t="s">
        <v>149</v>
      </c>
      <c r="AE41" s="105">
        <f t="shared" si="0"/>
        <v>48453551.279999994</v>
      </c>
      <c r="AF41" s="37">
        <f t="shared" si="4"/>
        <v>8</v>
      </c>
      <c r="AG41" s="42" t="s">
        <v>149</v>
      </c>
      <c r="AH41" s="105">
        <f t="shared" si="2"/>
        <v>232963411.28</v>
      </c>
      <c r="AI41" s="110">
        <f>AF41/G41*100%</f>
        <v>0.44444444444444442</v>
      </c>
      <c r="AJ41" s="108">
        <f t="shared" si="3"/>
        <v>0.20905109733079505</v>
      </c>
      <c r="AK41" s="39"/>
      <c r="AL41" s="50" t="s">
        <v>259</v>
      </c>
    </row>
    <row r="42" spans="1:38" s="5" customFormat="1" ht="46.5" customHeight="1" x14ac:dyDescent="0.25">
      <c r="A42" s="141"/>
      <c r="B42" s="23"/>
      <c r="C42" s="213" t="s">
        <v>326</v>
      </c>
      <c r="D42" s="207" t="s">
        <v>190</v>
      </c>
      <c r="E42" s="22" t="s">
        <v>191</v>
      </c>
      <c r="F42" s="76"/>
      <c r="G42" s="65"/>
      <c r="H42" s="64"/>
      <c r="I42" s="62">
        <f>SUM(I43:I44)</f>
        <v>196895200</v>
      </c>
      <c r="J42" s="184"/>
      <c r="K42" s="216"/>
      <c r="L42" s="187">
        <f>SUM(L43:L44)</f>
        <v>24384000</v>
      </c>
      <c r="M42" s="122"/>
      <c r="N42" s="126"/>
      <c r="O42" s="187">
        <f>SUM(O43:O44)</f>
        <v>29351700</v>
      </c>
      <c r="P42" s="37"/>
      <c r="Q42" s="38"/>
      <c r="R42" s="229">
        <f>((R43+R44)/200)*100</f>
        <v>31.25</v>
      </c>
      <c r="S42" s="104">
        <f>SUM(S43:S44)</f>
        <v>2338500</v>
      </c>
      <c r="T42" s="37"/>
      <c r="U42" s="38"/>
      <c r="V42" s="39"/>
      <c r="W42" s="37"/>
      <c r="X42" s="38"/>
      <c r="Y42" s="39"/>
      <c r="Z42" s="37"/>
      <c r="AA42" s="38"/>
      <c r="AB42" s="39"/>
      <c r="AC42" s="37"/>
      <c r="AD42" s="229">
        <f>R42</f>
        <v>31.25</v>
      </c>
      <c r="AE42" s="106">
        <f t="shared" si="0"/>
        <v>2338500</v>
      </c>
      <c r="AF42" s="37">
        <f t="shared" si="4"/>
        <v>0</v>
      </c>
      <c r="AG42" s="64"/>
      <c r="AH42" s="106">
        <f t="shared" si="2"/>
        <v>26722500</v>
      </c>
      <c r="AI42" s="110"/>
      <c r="AJ42" s="109">
        <f t="shared" si="3"/>
        <v>0.13571940809120792</v>
      </c>
      <c r="AK42" s="39"/>
      <c r="AL42" s="39"/>
    </row>
    <row r="43" spans="1:38" s="5" customFormat="1" ht="46.5" customHeight="1" x14ac:dyDescent="0.25">
      <c r="A43" s="141"/>
      <c r="B43" s="23"/>
      <c r="C43" s="202" t="s">
        <v>327</v>
      </c>
      <c r="D43" s="44" t="s">
        <v>192</v>
      </c>
      <c r="E43" s="23" t="s">
        <v>193</v>
      </c>
      <c r="F43" s="167" t="s">
        <v>290</v>
      </c>
      <c r="G43" s="49">
        <v>42</v>
      </c>
      <c r="H43" s="42" t="s">
        <v>154</v>
      </c>
      <c r="I43" s="41">
        <v>139645200</v>
      </c>
      <c r="J43" s="122">
        <v>8</v>
      </c>
      <c r="K43" s="48" t="s">
        <v>154</v>
      </c>
      <c r="L43" s="123">
        <v>20384000</v>
      </c>
      <c r="M43" s="122">
        <v>8</v>
      </c>
      <c r="N43" s="126" t="s">
        <v>154</v>
      </c>
      <c r="O43" s="123">
        <v>25351700</v>
      </c>
      <c r="P43" s="37">
        <v>1</v>
      </c>
      <c r="Q43" s="38" t="s">
        <v>154</v>
      </c>
      <c r="R43" s="228">
        <f>P43/M43*100</f>
        <v>12.5</v>
      </c>
      <c r="S43" s="102">
        <v>1688500</v>
      </c>
      <c r="T43" s="37"/>
      <c r="U43" s="38"/>
      <c r="V43" s="39"/>
      <c r="W43" s="37"/>
      <c r="X43" s="38"/>
      <c r="Y43" s="39"/>
      <c r="Z43" s="37"/>
      <c r="AA43" s="38"/>
      <c r="AB43" s="39"/>
      <c r="AC43" s="37">
        <v>1</v>
      </c>
      <c r="AD43" s="38" t="s">
        <v>154</v>
      </c>
      <c r="AE43" s="105">
        <f t="shared" si="0"/>
        <v>1688500</v>
      </c>
      <c r="AF43" s="37">
        <f t="shared" si="4"/>
        <v>9</v>
      </c>
      <c r="AG43" s="42" t="s">
        <v>154</v>
      </c>
      <c r="AH43" s="105">
        <f t="shared" si="2"/>
        <v>22072500</v>
      </c>
      <c r="AI43" s="110">
        <f>AF43/G43*100%</f>
        <v>0.21428571428571427</v>
      </c>
      <c r="AJ43" s="108">
        <f t="shared" si="3"/>
        <v>0.15806128674669806</v>
      </c>
      <c r="AK43" s="39"/>
      <c r="AL43" s="50" t="s">
        <v>259</v>
      </c>
    </row>
    <row r="44" spans="1:38" s="5" customFormat="1" ht="46.5" customHeight="1" x14ac:dyDescent="0.25">
      <c r="A44" s="141"/>
      <c r="B44" s="23"/>
      <c r="C44" s="202" t="s">
        <v>328</v>
      </c>
      <c r="D44" s="208" t="s">
        <v>197</v>
      </c>
      <c r="E44" s="111" t="s">
        <v>198</v>
      </c>
      <c r="F44" s="167" t="s">
        <v>291</v>
      </c>
      <c r="G44" s="49">
        <v>12</v>
      </c>
      <c r="H44" s="42" t="s">
        <v>149</v>
      </c>
      <c r="I44" s="41">
        <v>57250000</v>
      </c>
      <c r="J44" s="122">
        <v>2</v>
      </c>
      <c r="K44" s="48" t="s">
        <v>149</v>
      </c>
      <c r="L44" s="123">
        <v>4000000</v>
      </c>
      <c r="M44" s="122">
        <v>2</v>
      </c>
      <c r="N44" s="126" t="s">
        <v>149</v>
      </c>
      <c r="O44" s="123">
        <v>4000000</v>
      </c>
      <c r="P44" s="37">
        <v>1</v>
      </c>
      <c r="Q44" s="38" t="s">
        <v>149</v>
      </c>
      <c r="R44" s="228">
        <f>P44/M44*100</f>
        <v>50</v>
      </c>
      <c r="S44" s="102">
        <v>650000</v>
      </c>
      <c r="T44" s="37"/>
      <c r="U44" s="38"/>
      <c r="V44" s="39"/>
      <c r="W44" s="37"/>
      <c r="X44" s="38"/>
      <c r="Y44" s="39"/>
      <c r="Z44" s="37"/>
      <c r="AA44" s="38"/>
      <c r="AB44" s="39"/>
      <c r="AC44" s="37">
        <v>1</v>
      </c>
      <c r="AD44" s="38" t="s">
        <v>149</v>
      </c>
      <c r="AE44" s="105">
        <f t="shared" si="0"/>
        <v>650000</v>
      </c>
      <c r="AF44" s="37">
        <f t="shared" si="4"/>
        <v>3</v>
      </c>
      <c r="AG44" s="42" t="s">
        <v>149</v>
      </c>
      <c r="AH44" s="105">
        <f t="shared" si="2"/>
        <v>4650000</v>
      </c>
      <c r="AI44" s="110">
        <f>AF44/G44*100%</f>
        <v>0.25</v>
      </c>
      <c r="AJ44" s="108">
        <f t="shared" si="3"/>
        <v>8.1222707423580787E-2</v>
      </c>
      <c r="AK44" s="39"/>
      <c r="AL44" s="50" t="s">
        <v>259</v>
      </c>
    </row>
    <row r="45" spans="1:38" s="5" customFormat="1" ht="46.5" customHeight="1" x14ac:dyDescent="0.25">
      <c r="A45" s="141"/>
      <c r="B45" s="23"/>
      <c r="C45" s="214">
        <v>0.29238425925925926</v>
      </c>
      <c r="D45" s="205" t="s">
        <v>202</v>
      </c>
      <c r="E45" s="70" t="s">
        <v>203</v>
      </c>
      <c r="F45" s="76"/>
      <c r="G45" s="65"/>
      <c r="H45" s="64"/>
      <c r="I45" s="66"/>
      <c r="J45" s="184"/>
      <c r="K45" s="216"/>
      <c r="L45" s="186">
        <v>0</v>
      </c>
      <c r="M45" s="122"/>
      <c r="N45" s="126"/>
      <c r="O45" s="123"/>
      <c r="P45" s="37"/>
      <c r="Q45" s="38"/>
      <c r="R45" s="229">
        <f>((R46+R48)/200*100)</f>
        <v>50</v>
      </c>
      <c r="S45" s="107">
        <f>S46+S48</f>
        <v>1075000</v>
      </c>
      <c r="T45" s="37"/>
      <c r="U45" s="38"/>
      <c r="V45" s="39"/>
      <c r="W45" s="37"/>
      <c r="X45" s="38"/>
      <c r="Y45" s="39"/>
      <c r="Z45" s="37"/>
      <c r="AA45" s="38"/>
      <c r="AB45" s="39"/>
      <c r="AC45" s="37"/>
      <c r="AD45" s="38"/>
      <c r="AE45" s="105">
        <f t="shared" si="0"/>
        <v>1075000</v>
      </c>
      <c r="AF45" s="37">
        <f t="shared" si="4"/>
        <v>0</v>
      </c>
      <c r="AG45" s="64"/>
      <c r="AH45" s="105">
        <f t="shared" si="2"/>
        <v>1075000</v>
      </c>
      <c r="AI45" s="110"/>
      <c r="AJ45" s="108"/>
      <c r="AK45" s="39"/>
      <c r="AL45" s="39" t="s">
        <v>261</v>
      </c>
    </row>
    <row r="46" spans="1:38" s="5" customFormat="1" ht="46.5" customHeight="1" x14ac:dyDescent="0.25">
      <c r="A46" s="141"/>
      <c r="B46" s="23"/>
      <c r="C46" s="214" t="s">
        <v>329</v>
      </c>
      <c r="D46" s="205" t="s">
        <v>204</v>
      </c>
      <c r="E46" s="71" t="s">
        <v>205</v>
      </c>
      <c r="F46" s="76"/>
      <c r="G46" s="65"/>
      <c r="H46" s="64"/>
      <c r="I46" s="62">
        <f>SUM(I47)</f>
        <v>15040000</v>
      </c>
      <c r="J46" s="184"/>
      <c r="K46" s="216"/>
      <c r="L46" s="187">
        <f>SUM(L47)</f>
        <v>1382250</v>
      </c>
      <c r="M46" s="122"/>
      <c r="N46" s="126"/>
      <c r="O46" s="187">
        <f>SUM(O47)</f>
        <v>3500000</v>
      </c>
      <c r="P46" s="37"/>
      <c r="Q46" s="38"/>
      <c r="R46" s="228">
        <f>(R47/1)*100</f>
        <v>0</v>
      </c>
      <c r="S46" s="107">
        <f>SUM(S47)</f>
        <v>650000</v>
      </c>
      <c r="T46" s="37"/>
      <c r="U46" s="38"/>
      <c r="V46" s="39"/>
      <c r="W46" s="37"/>
      <c r="X46" s="38"/>
      <c r="Y46" s="39"/>
      <c r="Z46" s="37"/>
      <c r="AA46" s="38"/>
      <c r="AB46" s="39"/>
      <c r="AC46" s="37"/>
      <c r="AD46" s="38"/>
      <c r="AE46" s="106">
        <f t="shared" si="0"/>
        <v>650000</v>
      </c>
      <c r="AF46" s="37">
        <f t="shared" si="4"/>
        <v>0</v>
      </c>
      <c r="AG46" s="64"/>
      <c r="AH46" s="106">
        <f t="shared" si="2"/>
        <v>2032250</v>
      </c>
      <c r="AI46" s="110"/>
      <c r="AJ46" s="109">
        <f>AH46/I46*100%</f>
        <v>0.13512300531914895</v>
      </c>
      <c r="AL46" s="39"/>
    </row>
    <row r="47" spans="1:38" s="5" customFormat="1" ht="46.5" customHeight="1" x14ac:dyDescent="0.25">
      <c r="A47" s="141"/>
      <c r="B47" s="23"/>
      <c r="C47" s="212" t="s">
        <v>330</v>
      </c>
      <c r="D47" s="44" t="s">
        <v>206</v>
      </c>
      <c r="E47" s="23" t="s">
        <v>207</v>
      </c>
      <c r="F47" s="167" t="s">
        <v>292</v>
      </c>
      <c r="G47" s="49">
        <v>3</v>
      </c>
      <c r="H47" s="42" t="s">
        <v>133</v>
      </c>
      <c r="I47" s="41">
        <v>15040000</v>
      </c>
      <c r="J47" s="122">
        <v>1</v>
      </c>
      <c r="K47" s="48" t="s">
        <v>133</v>
      </c>
      <c r="L47" s="123">
        <v>1382250</v>
      </c>
      <c r="M47" s="122">
        <v>1</v>
      </c>
      <c r="N47" s="126" t="s">
        <v>133</v>
      </c>
      <c r="O47" s="123">
        <v>3500000</v>
      </c>
      <c r="P47" s="37"/>
      <c r="Q47" s="38"/>
      <c r="R47" s="228">
        <f>P47/M47*100</f>
        <v>0</v>
      </c>
      <c r="S47" s="102">
        <v>650000</v>
      </c>
      <c r="T47" s="37"/>
      <c r="U47" s="38"/>
      <c r="V47" s="39"/>
      <c r="W47" s="37"/>
      <c r="X47" s="38"/>
      <c r="Y47" s="39"/>
      <c r="Z47" s="37"/>
      <c r="AA47" s="38"/>
      <c r="AB47" s="39"/>
      <c r="AC47" s="37"/>
      <c r="AD47" s="38"/>
      <c r="AE47" s="105">
        <f t="shared" si="0"/>
        <v>650000</v>
      </c>
      <c r="AF47" s="37">
        <f t="shared" si="4"/>
        <v>1</v>
      </c>
      <c r="AG47" s="42" t="s">
        <v>133</v>
      </c>
      <c r="AH47" s="105">
        <f t="shared" si="2"/>
        <v>2032250</v>
      </c>
      <c r="AI47" s="110">
        <f>AF47/G47*100%</f>
        <v>0.33333333333333331</v>
      </c>
      <c r="AJ47" s="108">
        <f>AH47/I47*100%</f>
        <v>0.13512300531914895</v>
      </c>
      <c r="AK47" s="50" t="s">
        <v>345</v>
      </c>
      <c r="AL47" s="50" t="s">
        <v>262</v>
      </c>
    </row>
    <row r="48" spans="1:38" s="5" customFormat="1" ht="46.5" customHeight="1" x14ac:dyDescent="0.25">
      <c r="A48" s="141"/>
      <c r="B48" s="23"/>
      <c r="C48" s="214" t="s">
        <v>331</v>
      </c>
      <c r="D48" s="205" t="s">
        <v>208</v>
      </c>
      <c r="E48" s="70" t="s">
        <v>209</v>
      </c>
      <c r="F48" s="76"/>
      <c r="G48" s="65"/>
      <c r="H48" s="64"/>
      <c r="I48" s="62">
        <f>SUM(I49:I50)</f>
        <v>59685000</v>
      </c>
      <c r="J48" s="184"/>
      <c r="K48" s="216"/>
      <c r="L48" s="187">
        <f>SUM(L49:L50)</f>
        <v>2824000</v>
      </c>
      <c r="M48" s="122"/>
      <c r="N48" s="126"/>
      <c r="O48" s="187">
        <f>SUM(O49:O50)</f>
        <v>3500000</v>
      </c>
      <c r="P48" s="37"/>
      <c r="Q48" s="38"/>
      <c r="R48" s="229">
        <f>R49/1*100%</f>
        <v>100</v>
      </c>
      <c r="S48" s="107">
        <f>SUM(S49:S50)</f>
        <v>425000</v>
      </c>
      <c r="T48" s="37"/>
      <c r="U48" s="38"/>
      <c r="V48" s="39"/>
      <c r="W48" s="37"/>
      <c r="X48" s="38"/>
      <c r="Y48" s="39"/>
      <c r="Z48" s="37"/>
      <c r="AA48" s="38"/>
      <c r="AB48" s="39"/>
      <c r="AC48" s="37"/>
      <c r="AD48" s="38"/>
      <c r="AE48" s="106">
        <f t="shared" si="0"/>
        <v>425000</v>
      </c>
      <c r="AF48" s="37">
        <f t="shared" si="4"/>
        <v>0</v>
      </c>
      <c r="AG48" s="64"/>
      <c r="AH48" s="106">
        <f t="shared" si="2"/>
        <v>3249000</v>
      </c>
      <c r="AI48" s="110"/>
      <c r="AJ48" s="109">
        <f>AH48/I48*100%</f>
        <v>5.4435787886403617E-2</v>
      </c>
      <c r="AK48" s="39"/>
      <c r="AL48" s="39"/>
    </row>
    <row r="49" spans="1:38" s="5" customFormat="1" ht="46.5" customHeight="1" x14ac:dyDescent="0.25">
      <c r="A49" s="141"/>
      <c r="B49" s="23"/>
      <c r="C49" s="212" t="s">
        <v>332</v>
      </c>
      <c r="D49" s="44" t="s">
        <v>210</v>
      </c>
      <c r="E49" s="23" t="s">
        <v>211</v>
      </c>
      <c r="F49" s="167" t="s">
        <v>297</v>
      </c>
      <c r="G49" s="49">
        <v>5</v>
      </c>
      <c r="H49" s="42" t="s">
        <v>149</v>
      </c>
      <c r="I49" s="41">
        <v>30931000</v>
      </c>
      <c r="J49" s="122">
        <v>1</v>
      </c>
      <c r="K49" s="48" t="s">
        <v>149</v>
      </c>
      <c r="L49" s="123">
        <v>1724000</v>
      </c>
      <c r="M49" s="122">
        <v>1</v>
      </c>
      <c r="N49" s="126" t="s">
        <v>149</v>
      </c>
      <c r="O49" s="123">
        <v>1600000</v>
      </c>
      <c r="P49" s="37">
        <v>1</v>
      </c>
      <c r="Q49" s="38" t="s">
        <v>149</v>
      </c>
      <c r="R49" s="228">
        <f>P49/M49*100</f>
        <v>100</v>
      </c>
      <c r="S49" s="102">
        <v>425000</v>
      </c>
      <c r="T49" s="37"/>
      <c r="U49" s="38"/>
      <c r="V49" s="39"/>
      <c r="W49" s="37"/>
      <c r="X49" s="38"/>
      <c r="Y49" s="39"/>
      <c r="Z49" s="37"/>
      <c r="AA49" s="38"/>
      <c r="AB49" s="39"/>
      <c r="AC49" s="37">
        <v>1</v>
      </c>
      <c r="AD49" s="38" t="s">
        <v>149</v>
      </c>
      <c r="AE49" s="105">
        <f t="shared" si="0"/>
        <v>425000</v>
      </c>
      <c r="AF49" s="37">
        <f t="shared" si="4"/>
        <v>2</v>
      </c>
      <c r="AG49" s="42" t="s">
        <v>149</v>
      </c>
      <c r="AH49" s="105">
        <f t="shared" si="2"/>
        <v>2149000</v>
      </c>
      <c r="AI49" s="110">
        <f>AF49/G49*100%</f>
        <v>0.4</v>
      </c>
      <c r="AJ49" s="108">
        <f>AH49/I49*100%</f>
        <v>6.947722349746209E-2</v>
      </c>
      <c r="AK49" s="39"/>
      <c r="AL49" s="50" t="s">
        <v>263</v>
      </c>
    </row>
    <row r="50" spans="1:38" s="5" customFormat="1" ht="46.5" customHeight="1" x14ac:dyDescent="0.25">
      <c r="A50" s="141"/>
      <c r="B50" s="23"/>
      <c r="C50" s="212" t="s">
        <v>333</v>
      </c>
      <c r="D50" s="44" t="s">
        <v>212</v>
      </c>
      <c r="E50" s="23" t="s">
        <v>213</v>
      </c>
      <c r="F50" s="167" t="s">
        <v>298</v>
      </c>
      <c r="G50" s="49">
        <v>30</v>
      </c>
      <c r="H50" s="42" t="s">
        <v>149</v>
      </c>
      <c r="I50" s="41">
        <v>28754000</v>
      </c>
      <c r="J50" s="122">
        <v>6</v>
      </c>
      <c r="K50" s="48" t="s">
        <v>149</v>
      </c>
      <c r="L50" s="123">
        <v>1100000</v>
      </c>
      <c r="M50" s="122">
        <v>6</v>
      </c>
      <c r="N50" s="126" t="s">
        <v>149</v>
      </c>
      <c r="O50" s="123">
        <v>1900000</v>
      </c>
      <c r="P50" s="37"/>
      <c r="Q50" s="38"/>
      <c r="R50" s="228"/>
      <c r="S50" s="102"/>
      <c r="T50" s="37"/>
      <c r="U50" s="38"/>
      <c r="V50" s="39"/>
      <c r="W50" s="37"/>
      <c r="X50" s="38"/>
      <c r="Y50" s="39"/>
      <c r="Z50" s="37"/>
      <c r="AA50" s="38"/>
      <c r="AB50" s="39"/>
      <c r="AC50" s="37"/>
      <c r="AD50" s="38"/>
      <c r="AE50" s="105">
        <f t="shared" si="0"/>
        <v>0</v>
      </c>
      <c r="AF50" s="37">
        <f t="shared" si="4"/>
        <v>6</v>
      </c>
      <c r="AG50" s="42" t="s">
        <v>149</v>
      </c>
      <c r="AH50" s="105">
        <f t="shared" si="2"/>
        <v>1100000</v>
      </c>
      <c r="AI50" s="110">
        <f>AF50/G50*100%</f>
        <v>0.2</v>
      </c>
      <c r="AJ50" s="108">
        <f>AH50/I50*100%</f>
        <v>3.8255547054322873E-2</v>
      </c>
      <c r="AK50" s="39"/>
      <c r="AL50" s="50" t="s">
        <v>263</v>
      </c>
    </row>
    <row r="51" spans="1:38" s="5" customFormat="1" ht="46.5" customHeight="1" x14ac:dyDescent="0.25">
      <c r="A51" s="141"/>
      <c r="B51" s="23"/>
      <c r="C51" s="214">
        <v>0.29239583333333335</v>
      </c>
      <c r="D51" s="205" t="s">
        <v>232</v>
      </c>
      <c r="E51" s="70" t="s">
        <v>233</v>
      </c>
      <c r="F51" s="76"/>
      <c r="G51" s="65"/>
      <c r="H51" s="64"/>
      <c r="I51" s="66"/>
      <c r="J51" s="184"/>
      <c r="K51" s="216"/>
      <c r="L51" s="186">
        <v>0</v>
      </c>
      <c r="M51" s="189"/>
      <c r="N51" s="190"/>
      <c r="O51" s="123"/>
      <c r="P51" s="37"/>
      <c r="Q51" s="38"/>
      <c r="R51" s="229">
        <f>R52</f>
        <v>50</v>
      </c>
      <c r="S51" s="107">
        <f>S52</f>
        <v>425000</v>
      </c>
      <c r="T51" s="37"/>
      <c r="U51" s="38"/>
      <c r="V51" s="39"/>
      <c r="W51" s="37"/>
      <c r="X51" s="38"/>
      <c r="Y51" s="39"/>
      <c r="Z51" s="37"/>
      <c r="AA51" s="38"/>
      <c r="AB51" s="39"/>
      <c r="AC51" s="37"/>
      <c r="AD51" s="38"/>
      <c r="AE51" s="105">
        <f t="shared" si="0"/>
        <v>425000</v>
      </c>
      <c r="AF51" s="37">
        <f t="shared" si="4"/>
        <v>0</v>
      </c>
      <c r="AG51" s="64"/>
      <c r="AH51" s="105">
        <f t="shared" si="2"/>
        <v>425000</v>
      </c>
      <c r="AI51" s="110"/>
      <c r="AJ51" s="108"/>
      <c r="AK51" s="39"/>
      <c r="AL51" s="39" t="s">
        <v>261</v>
      </c>
    </row>
    <row r="52" spans="1:38" s="5" customFormat="1" ht="46.5" customHeight="1" x14ac:dyDescent="0.25">
      <c r="A52" s="141"/>
      <c r="B52" s="23"/>
      <c r="C52" s="214" t="s">
        <v>334</v>
      </c>
      <c r="D52" s="205" t="s">
        <v>234</v>
      </c>
      <c r="E52" s="70" t="s">
        <v>235</v>
      </c>
      <c r="F52" s="76"/>
      <c r="G52" s="65"/>
      <c r="H52" s="64"/>
      <c r="I52" s="62">
        <f>SUM(I53:I55)</f>
        <v>638716200</v>
      </c>
      <c r="J52" s="184"/>
      <c r="K52" s="216"/>
      <c r="L52" s="187">
        <f>SUM(L53:L55)</f>
        <v>16805000</v>
      </c>
      <c r="M52" s="189"/>
      <c r="N52" s="190"/>
      <c r="O52" s="187">
        <f>SUM(O53:O55)</f>
        <v>13075000</v>
      </c>
      <c r="P52" s="37"/>
      <c r="Q52" s="38"/>
      <c r="R52" s="229">
        <f>((R55/100)*100)</f>
        <v>50</v>
      </c>
      <c r="S52" s="107">
        <f>SUM(S53:S55)</f>
        <v>425000</v>
      </c>
      <c r="T52" s="37"/>
      <c r="U52" s="38"/>
      <c r="V52" s="39"/>
      <c r="W52" s="37"/>
      <c r="X52" s="38"/>
      <c r="Y52" s="39"/>
      <c r="Z52" s="37"/>
      <c r="AA52" s="38"/>
      <c r="AB52" s="39"/>
      <c r="AC52" s="37"/>
      <c r="AD52" s="38"/>
      <c r="AE52" s="106">
        <f t="shared" si="0"/>
        <v>425000</v>
      </c>
      <c r="AF52" s="37">
        <f t="shared" si="4"/>
        <v>0</v>
      </c>
      <c r="AG52" s="64"/>
      <c r="AH52" s="106">
        <f t="shared" si="2"/>
        <v>17230000</v>
      </c>
      <c r="AI52" s="110"/>
      <c r="AJ52" s="109">
        <f>AH52/I52*100%</f>
        <v>2.6975987144212094E-2</v>
      </c>
      <c r="AK52" s="39"/>
      <c r="AL52" s="39"/>
    </row>
    <row r="53" spans="1:38" s="5" customFormat="1" ht="46.5" customHeight="1" x14ac:dyDescent="0.25">
      <c r="A53" s="141"/>
      <c r="B53" s="23"/>
      <c r="C53" s="212" t="s">
        <v>335</v>
      </c>
      <c r="D53" s="44" t="s">
        <v>240</v>
      </c>
      <c r="E53" s="23" t="s">
        <v>252</v>
      </c>
      <c r="F53" s="167" t="s">
        <v>299</v>
      </c>
      <c r="G53" s="86">
        <v>50</v>
      </c>
      <c r="H53" s="46" t="s">
        <v>241</v>
      </c>
      <c r="I53" s="47">
        <v>49955000</v>
      </c>
      <c r="J53" s="122">
        <v>10</v>
      </c>
      <c r="K53" s="48" t="s">
        <v>241</v>
      </c>
      <c r="L53" s="123">
        <v>6900000</v>
      </c>
      <c r="M53" s="124">
        <v>100</v>
      </c>
      <c r="N53" s="125" t="s">
        <v>173</v>
      </c>
      <c r="O53" s="123">
        <v>4750000</v>
      </c>
      <c r="P53" s="122"/>
      <c r="Q53" s="126"/>
      <c r="R53" s="228">
        <f>P53/M53*100</f>
        <v>0</v>
      </c>
      <c r="S53" s="127"/>
      <c r="T53" s="122"/>
      <c r="U53" s="126"/>
      <c r="V53" s="128"/>
      <c r="W53" s="122"/>
      <c r="X53" s="126"/>
      <c r="Y53" s="128"/>
      <c r="Z53" s="122"/>
      <c r="AA53" s="126"/>
      <c r="AB53" s="128"/>
      <c r="AC53" s="122"/>
      <c r="AD53" s="126"/>
      <c r="AE53" s="129">
        <f t="shared" si="0"/>
        <v>0</v>
      </c>
      <c r="AF53" s="122">
        <f t="shared" si="4"/>
        <v>10</v>
      </c>
      <c r="AG53" s="46" t="s">
        <v>241</v>
      </c>
      <c r="AH53" s="105">
        <f t="shared" si="2"/>
        <v>6900000</v>
      </c>
      <c r="AI53" s="110">
        <f>AF53/G53*100%</f>
        <v>0.2</v>
      </c>
      <c r="AJ53" s="108">
        <f>AH53/I53*100%</f>
        <v>0.13812431188069263</v>
      </c>
      <c r="AK53" s="39"/>
      <c r="AL53" s="39" t="s">
        <v>264</v>
      </c>
    </row>
    <row r="54" spans="1:38" s="5" customFormat="1" ht="59.25" customHeight="1" x14ac:dyDescent="0.25">
      <c r="A54" s="141"/>
      <c r="B54" s="23"/>
      <c r="C54" s="212" t="s">
        <v>336</v>
      </c>
      <c r="D54" s="44" t="s">
        <v>236</v>
      </c>
      <c r="E54" s="23" t="s">
        <v>253</v>
      </c>
      <c r="F54" s="167" t="s">
        <v>301</v>
      </c>
      <c r="G54" s="49">
        <v>6</v>
      </c>
      <c r="H54" s="42" t="s">
        <v>149</v>
      </c>
      <c r="I54" s="41">
        <v>22480000</v>
      </c>
      <c r="J54" s="122">
        <v>2</v>
      </c>
      <c r="K54" s="48" t="s">
        <v>149</v>
      </c>
      <c r="L54" s="123">
        <v>1200000</v>
      </c>
      <c r="M54" s="124">
        <v>2</v>
      </c>
      <c r="N54" s="125" t="s">
        <v>149</v>
      </c>
      <c r="O54" s="123">
        <v>1500000</v>
      </c>
      <c r="P54" s="37"/>
      <c r="Q54" s="38"/>
      <c r="R54" s="228">
        <f>P54/M54*100</f>
        <v>0</v>
      </c>
      <c r="S54" s="102"/>
      <c r="T54" s="37"/>
      <c r="U54" s="38"/>
      <c r="V54" s="39"/>
      <c r="W54" s="37"/>
      <c r="X54" s="38"/>
      <c r="Y54" s="39"/>
      <c r="Z54" s="37"/>
      <c r="AA54" s="38"/>
      <c r="AB54" s="39"/>
      <c r="AC54" s="37"/>
      <c r="AD54" s="38"/>
      <c r="AE54" s="105">
        <f t="shared" si="0"/>
        <v>0</v>
      </c>
      <c r="AF54" s="37">
        <f t="shared" si="4"/>
        <v>2</v>
      </c>
      <c r="AG54" s="42" t="s">
        <v>149</v>
      </c>
      <c r="AH54" s="105">
        <f t="shared" si="2"/>
        <v>1200000</v>
      </c>
      <c r="AI54" s="110">
        <f>AF54/G54*100%</f>
        <v>0.33333333333333331</v>
      </c>
      <c r="AJ54" s="108">
        <f>AH54/I54*100%</f>
        <v>5.3380782918149468E-2</v>
      </c>
      <c r="AK54" s="39"/>
      <c r="AL54" s="39" t="s">
        <v>264</v>
      </c>
    </row>
    <row r="55" spans="1:38" s="5" customFormat="1" ht="46.5" customHeight="1" x14ac:dyDescent="0.25">
      <c r="A55" s="141"/>
      <c r="B55" s="23"/>
      <c r="C55" s="212" t="s">
        <v>337</v>
      </c>
      <c r="D55" s="44" t="s">
        <v>237</v>
      </c>
      <c r="E55" s="23" t="s">
        <v>238</v>
      </c>
      <c r="F55" s="167" t="s">
        <v>300</v>
      </c>
      <c r="G55" s="49">
        <v>81</v>
      </c>
      <c r="H55" s="42" t="s">
        <v>239</v>
      </c>
      <c r="I55" s="41">
        <v>566281200</v>
      </c>
      <c r="J55" s="122">
        <v>2</v>
      </c>
      <c r="K55" s="48" t="s">
        <v>239</v>
      </c>
      <c r="L55" s="123">
        <v>8705000</v>
      </c>
      <c r="M55" s="124">
        <v>2</v>
      </c>
      <c r="N55" s="125" t="s">
        <v>254</v>
      </c>
      <c r="O55" s="123">
        <v>6825000</v>
      </c>
      <c r="P55" s="37">
        <v>1</v>
      </c>
      <c r="Q55" s="38" t="s">
        <v>239</v>
      </c>
      <c r="R55" s="228">
        <f>P55/M55*100</f>
        <v>50</v>
      </c>
      <c r="S55" s="102">
        <v>425000</v>
      </c>
      <c r="T55" s="37"/>
      <c r="U55" s="38"/>
      <c r="V55" s="39"/>
      <c r="W55" s="37"/>
      <c r="X55" s="38"/>
      <c r="Y55" s="39"/>
      <c r="Z55" s="37"/>
      <c r="AA55" s="38"/>
      <c r="AB55" s="39"/>
      <c r="AC55" s="37">
        <v>1</v>
      </c>
      <c r="AD55" s="38" t="s">
        <v>239</v>
      </c>
      <c r="AE55" s="105">
        <f t="shared" si="0"/>
        <v>425000</v>
      </c>
      <c r="AF55" s="37">
        <f t="shared" si="4"/>
        <v>3</v>
      </c>
      <c r="AG55" s="42" t="s">
        <v>239</v>
      </c>
      <c r="AH55" s="105">
        <f t="shared" si="2"/>
        <v>9130000</v>
      </c>
      <c r="AI55" s="110">
        <f>AF55/G55*100%</f>
        <v>3.7037037037037035E-2</v>
      </c>
      <c r="AJ55" s="108">
        <f>AH55/I55*100%</f>
        <v>1.6122731957197236E-2</v>
      </c>
      <c r="AK55" s="39"/>
      <c r="AL55" s="39" t="s">
        <v>264</v>
      </c>
    </row>
    <row r="56" spans="1:38" s="5" customFormat="1" ht="46.5" customHeight="1" x14ac:dyDescent="0.25">
      <c r="A56" s="141"/>
      <c r="B56" s="23"/>
      <c r="C56" s="214">
        <v>0.29240740740740739</v>
      </c>
      <c r="D56" s="205" t="s">
        <v>223</v>
      </c>
      <c r="E56" s="70" t="s">
        <v>224</v>
      </c>
      <c r="F56" s="76"/>
      <c r="G56" s="49"/>
      <c r="H56" s="42"/>
      <c r="I56" s="41"/>
      <c r="J56" s="122"/>
      <c r="K56" s="48"/>
      <c r="L56" s="123">
        <v>0</v>
      </c>
      <c r="M56" s="122"/>
      <c r="N56" s="126"/>
      <c r="O56" s="123"/>
      <c r="P56" s="37"/>
      <c r="Q56" s="38"/>
      <c r="R56" s="229">
        <f>R57</f>
        <v>16.666666666666664</v>
      </c>
      <c r="S56" s="229">
        <f>S57</f>
        <v>400000</v>
      </c>
      <c r="T56" s="37"/>
      <c r="U56" s="38"/>
      <c r="V56" s="39"/>
      <c r="W56" s="37"/>
      <c r="X56" s="38"/>
      <c r="Y56" s="39"/>
      <c r="Z56" s="37"/>
      <c r="AA56" s="38"/>
      <c r="AB56" s="39"/>
      <c r="AC56" s="37"/>
      <c r="AD56" s="38"/>
      <c r="AE56" s="105">
        <f t="shared" si="0"/>
        <v>400000</v>
      </c>
      <c r="AF56" s="37">
        <f t="shared" si="4"/>
        <v>0</v>
      </c>
      <c r="AG56" s="42"/>
      <c r="AH56" s="105">
        <f t="shared" si="2"/>
        <v>400000</v>
      </c>
      <c r="AI56" s="110"/>
      <c r="AJ56" s="108"/>
      <c r="AK56" s="39"/>
      <c r="AL56" s="39" t="s">
        <v>261</v>
      </c>
    </row>
    <row r="57" spans="1:38" s="5" customFormat="1" ht="46.5" customHeight="1" x14ac:dyDescent="0.25">
      <c r="A57" s="141"/>
      <c r="B57" s="23"/>
      <c r="C57" s="214" t="s">
        <v>338</v>
      </c>
      <c r="D57" s="205" t="s">
        <v>225</v>
      </c>
      <c r="E57" s="70" t="s">
        <v>226</v>
      </c>
      <c r="F57" s="76"/>
      <c r="G57" s="65"/>
      <c r="H57" s="64"/>
      <c r="I57" s="62">
        <f>SUM(I58:I58)</f>
        <v>102465000</v>
      </c>
      <c r="J57" s="184"/>
      <c r="K57" s="216"/>
      <c r="L57" s="187">
        <f>SUM(L58:L58)</f>
        <v>1800000</v>
      </c>
      <c r="M57" s="122"/>
      <c r="N57" s="126"/>
      <c r="O57" s="187">
        <f>SUM(O58:O58)</f>
        <v>3000000</v>
      </c>
      <c r="P57" s="37"/>
      <c r="Q57" s="38"/>
      <c r="R57" s="229">
        <f>R58</f>
        <v>16.666666666666664</v>
      </c>
      <c r="S57" s="107">
        <f>SUM(S58:S58)</f>
        <v>400000</v>
      </c>
      <c r="T57" s="37"/>
      <c r="U57" s="38"/>
      <c r="V57" s="39"/>
      <c r="W57" s="37"/>
      <c r="X57" s="38"/>
      <c r="Y57" s="39"/>
      <c r="Z57" s="37"/>
      <c r="AA57" s="38"/>
      <c r="AB57" s="39"/>
      <c r="AC57" s="37"/>
      <c r="AD57" s="38"/>
      <c r="AE57" s="106">
        <f t="shared" si="0"/>
        <v>400000</v>
      </c>
      <c r="AF57" s="37">
        <f t="shared" si="4"/>
        <v>0</v>
      </c>
      <c r="AG57" s="64"/>
      <c r="AH57" s="106">
        <f t="shared" si="2"/>
        <v>2200000</v>
      </c>
      <c r="AI57" s="110"/>
      <c r="AJ57" s="109">
        <f>AH57/I57*100%</f>
        <v>2.147074610842727E-2</v>
      </c>
      <c r="AK57" s="39"/>
      <c r="AL57" s="39"/>
    </row>
    <row r="58" spans="1:38" s="5" customFormat="1" ht="62.25" customHeight="1" x14ac:dyDescent="0.25">
      <c r="A58" s="141"/>
      <c r="B58" s="23"/>
      <c r="C58" s="212" t="s">
        <v>339</v>
      </c>
      <c r="D58" s="44" t="s">
        <v>230</v>
      </c>
      <c r="E58" s="78" t="s">
        <v>231</v>
      </c>
      <c r="F58" s="167" t="s">
        <v>296</v>
      </c>
      <c r="G58" s="49">
        <v>312</v>
      </c>
      <c r="H58" s="42" t="s">
        <v>173</v>
      </c>
      <c r="I58" s="41">
        <v>102465000</v>
      </c>
      <c r="J58" s="122">
        <v>12</v>
      </c>
      <c r="K58" s="48" t="s">
        <v>173</v>
      </c>
      <c r="L58" s="123">
        <v>1800000</v>
      </c>
      <c r="M58" s="122">
        <v>24</v>
      </c>
      <c r="N58" s="126" t="s">
        <v>173</v>
      </c>
      <c r="O58" s="123">
        <v>3000000</v>
      </c>
      <c r="P58" s="37">
        <v>4</v>
      </c>
      <c r="Q58" s="38" t="s">
        <v>173</v>
      </c>
      <c r="R58" s="228">
        <f>P58/M58*100</f>
        <v>16.666666666666664</v>
      </c>
      <c r="S58" s="102">
        <v>400000</v>
      </c>
      <c r="T58" s="37"/>
      <c r="U58" s="38"/>
      <c r="V58" s="39"/>
      <c r="W58" s="37"/>
      <c r="X58" s="38"/>
      <c r="Y58" s="39"/>
      <c r="Z58" s="37"/>
      <c r="AA58" s="38"/>
      <c r="AB58" s="39"/>
      <c r="AC58" s="37">
        <v>4</v>
      </c>
      <c r="AD58" s="38" t="s">
        <v>173</v>
      </c>
      <c r="AE58" s="105">
        <f t="shared" si="0"/>
        <v>400000</v>
      </c>
      <c r="AF58" s="37">
        <f t="shared" si="4"/>
        <v>16</v>
      </c>
      <c r="AG58" s="42" t="s">
        <v>173</v>
      </c>
      <c r="AH58" s="105">
        <f t="shared" si="2"/>
        <v>2200000</v>
      </c>
      <c r="AI58" s="110">
        <f>AF58/G58*100%</f>
        <v>5.128205128205128E-2</v>
      </c>
      <c r="AJ58" s="108">
        <f>AH58/I58*100%</f>
        <v>2.147074610842727E-2</v>
      </c>
      <c r="AK58" s="50" t="s">
        <v>346</v>
      </c>
      <c r="AL58" s="50" t="s">
        <v>262</v>
      </c>
    </row>
    <row r="59" spans="1:38" s="5" customFormat="1" ht="46.5" customHeight="1" x14ac:dyDescent="0.25">
      <c r="A59" s="141"/>
      <c r="B59" s="23"/>
      <c r="C59" s="214">
        <v>0.29241898148148149</v>
      </c>
      <c r="D59" s="205" t="s">
        <v>242</v>
      </c>
      <c r="E59" s="70" t="s">
        <v>243</v>
      </c>
      <c r="F59" s="76"/>
      <c r="G59" s="49"/>
      <c r="H59" s="42"/>
      <c r="I59" s="41"/>
      <c r="J59" s="122"/>
      <c r="K59" s="48"/>
      <c r="L59" s="123">
        <v>0</v>
      </c>
      <c r="M59" s="122"/>
      <c r="N59" s="126"/>
      <c r="O59" s="123"/>
      <c r="P59" s="37"/>
      <c r="Q59" s="38"/>
      <c r="R59" s="228"/>
      <c r="S59" s="102"/>
      <c r="T59" s="37"/>
      <c r="U59" s="38"/>
      <c r="V59" s="39"/>
      <c r="W59" s="37"/>
      <c r="X59" s="38"/>
      <c r="Y59" s="39"/>
      <c r="Z59" s="37"/>
      <c r="AA59" s="38"/>
      <c r="AB59" s="39"/>
      <c r="AC59" s="37"/>
      <c r="AD59" s="38"/>
      <c r="AE59" s="105">
        <f t="shared" si="0"/>
        <v>0</v>
      </c>
      <c r="AF59" s="37">
        <f t="shared" si="4"/>
        <v>0</v>
      </c>
      <c r="AG59" s="42"/>
      <c r="AH59" s="105">
        <f t="shared" si="2"/>
        <v>0</v>
      </c>
      <c r="AI59" s="110"/>
      <c r="AJ59" s="108"/>
      <c r="AK59" s="39"/>
      <c r="AL59" s="39" t="s">
        <v>261</v>
      </c>
    </row>
    <row r="60" spans="1:38" s="5" customFormat="1" ht="46.5" customHeight="1" x14ac:dyDescent="0.25">
      <c r="A60" s="141"/>
      <c r="B60" s="23"/>
      <c r="C60" s="214" t="s">
        <v>340</v>
      </c>
      <c r="D60" s="205" t="s">
        <v>244</v>
      </c>
      <c r="E60" s="70" t="s">
        <v>245</v>
      </c>
      <c r="F60" s="76"/>
      <c r="G60" s="65"/>
      <c r="H60" s="64"/>
      <c r="I60" s="62">
        <f>I61</f>
        <v>35150000</v>
      </c>
      <c r="J60" s="184"/>
      <c r="K60" s="216"/>
      <c r="L60" s="187">
        <f>L61</f>
        <v>1260000</v>
      </c>
      <c r="M60" s="122"/>
      <c r="N60" s="126"/>
      <c r="O60" s="187">
        <f>O61</f>
        <v>2550000</v>
      </c>
      <c r="P60" s="37"/>
      <c r="Q60" s="38"/>
      <c r="R60" s="228"/>
      <c r="S60" s="107">
        <f>SUM(S61)</f>
        <v>0</v>
      </c>
      <c r="T60" s="37"/>
      <c r="U60" s="38"/>
      <c r="V60" s="39"/>
      <c r="W60" s="37"/>
      <c r="X60" s="38"/>
      <c r="Y60" s="39"/>
      <c r="Z60" s="37"/>
      <c r="AA60" s="38"/>
      <c r="AB60" s="39"/>
      <c r="AC60" s="37"/>
      <c r="AD60" s="38"/>
      <c r="AE60" s="106">
        <f t="shared" si="0"/>
        <v>0</v>
      </c>
      <c r="AF60" s="37">
        <f t="shared" si="4"/>
        <v>0</v>
      </c>
      <c r="AG60" s="64"/>
      <c r="AH60" s="106">
        <f t="shared" si="2"/>
        <v>1260000</v>
      </c>
      <c r="AI60" s="110"/>
      <c r="AJ60" s="109">
        <f>AH60/I60*100%</f>
        <v>3.584637268847795E-2</v>
      </c>
      <c r="AK60" s="39"/>
      <c r="AL60" s="39"/>
    </row>
    <row r="61" spans="1:38" s="5" customFormat="1" ht="46.5" customHeight="1" x14ac:dyDescent="0.25">
      <c r="A61" s="141"/>
      <c r="B61" s="23"/>
      <c r="C61" s="214" t="s">
        <v>341</v>
      </c>
      <c r="D61" s="44" t="s">
        <v>246</v>
      </c>
      <c r="E61" s="23" t="s">
        <v>247</v>
      </c>
      <c r="F61" s="167" t="s">
        <v>295</v>
      </c>
      <c r="G61" s="49">
        <v>63</v>
      </c>
      <c r="H61" s="42" t="s">
        <v>229</v>
      </c>
      <c r="I61" s="41">
        <v>35150000</v>
      </c>
      <c r="J61" s="122">
        <v>18</v>
      </c>
      <c r="K61" s="48" t="s">
        <v>170</v>
      </c>
      <c r="L61" s="123">
        <v>1260000</v>
      </c>
      <c r="M61" s="122">
        <v>20</v>
      </c>
      <c r="N61" s="126" t="s">
        <v>229</v>
      </c>
      <c r="O61" s="123">
        <v>2550000</v>
      </c>
      <c r="P61" s="37">
        <v>0</v>
      </c>
      <c r="Q61" s="38"/>
      <c r="R61" s="228">
        <f>P61/M61*100</f>
        <v>0</v>
      </c>
      <c r="S61" s="102">
        <v>0</v>
      </c>
      <c r="T61" s="37"/>
      <c r="U61" s="38"/>
      <c r="V61" s="39"/>
      <c r="W61" s="37"/>
      <c r="X61" s="38"/>
      <c r="Y61" s="39"/>
      <c r="Z61" s="37"/>
      <c r="AA61" s="38"/>
      <c r="AB61" s="39"/>
      <c r="AC61" s="37">
        <v>0</v>
      </c>
      <c r="AD61" s="38"/>
      <c r="AE61" s="105">
        <f t="shared" si="0"/>
        <v>0</v>
      </c>
      <c r="AF61" s="37">
        <f t="shared" si="4"/>
        <v>18</v>
      </c>
      <c r="AG61" s="42" t="s">
        <v>229</v>
      </c>
      <c r="AH61" s="105">
        <f t="shared" si="2"/>
        <v>1260000</v>
      </c>
      <c r="AI61" s="110">
        <f>AF61/G61*100%</f>
        <v>0.2857142857142857</v>
      </c>
      <c r="AJ61" s="108">
        <f>AH61/I61*100%</f>
        <v>3.584637268847795E-2</v>
      </c>
      <c r="AK61" s="39"/>
      <c r="AL61" s="50" t="s">
        <v>262</v>
      </c>
    </row>
    <row r="62" spans="1:38" s="5" customFormat="1" ht="46.5" customHeight="1" x14ac:dyDescent="0.25">
      <c r="A62" s="141"/>
      <c r="B62" s="23"/>
      <c r="C62" s="214">
        <v>0.29243055555555558</v>
      </c>
      <c r="D62" s="205" t="s">
        <v>214</v>
      </c>
      <c r="E62" s="70" t="s">
        <v>215</v>
      </c>
      <c r="F62" s="76"/>
      <c r="G62" s="65"/>
      <c r="H62" s="64"/>
      <c r="I62" s="66"/>
      <c r="J62" s="184"/>
      <c r="K62" s="216"/>
      <c r="L62" s="186">
        <v>0</v>
      </c>
      <c r="M62" s="122"/>
      <c r="N62" s="126"/>
      <c r="O62" s="191"/>
      <c r="P62" s="37"/>
      <c r="Q62" s="38"/>
      <c r="R62" s="229">
        <f>R63</f>
        <v>25</v>
      </c>
      <c r="S62" s="107">
        <f>S63</f>
        <v>70350000</v>
      </c>
      <c r="T62" s="37"/>
      <c r="U62" s="38"/>
      <c r="V62" s="39"/>
      <c r="W62" s="37"/>
      <c r="X62" s="38"/>
      <c r="Y62" s="39"/>
      <c r="Z62" s="37"/>
      <c r="AA62" s="38"/>
      <c r="AB62" s="39"/>
      <c r="AC62" s="37"/>
      <c r="AD62" s="38"/>
      <c r="AE62" s="105">
        <f t="shared" si="0"/>
        <v>70350000</v>
      </c>
      <c r="AF62" s="37">
        <f t="shared" si="4"/>
        <v>0</v>
      </c>
      <c r="AG62" s="64"/>
      <c r="AH62" s="105">
        <f t="shared" si="2"/>
        <v>70350000</v>
      </c>
      <c r="AI62" s="110"/>
      <c r="AJ62" s="108"/>
      <c r="AK62" s="39"/>
      <c r="AL62" s="39" t="s">
        <v>261</v>
      </c>
    </row>
    <row r="63" spans="1:38" s="5" customFormat="1" ht="46.5" customHeight="1" x14ac:dyDescent="0.25">
      <c r="A63" s="141"/>
      <c r="B63" s="23"/>
      <c r="C63" s="214" t="s">
        <v>342</v>
      </c>
      <c r="D63" s="205" t="s">
        <v>216</v>
      </c>
      <c r="E63" s="70" t="s">
        <v>217</v>
      </c>
      <c r="F63" s="76"/>
      <c r="G63" s="65"/>
      <c r="H63" s="64"/>
      <c r="I63" s="62">
        <f>SUM(I64:I64)</f>
        <v>1608085000</v>
      </c>
      <c r="J63" s="184"/>
      <c r="K63" s="216"/>
      <c r="L63" s="187">
        <f>SUM(L64:L64)</f>
        <v>280800000</v>
      </c>
      <c r="M63" s="122"/>
      <c r="N63" s="126"/>
      <c r="O63" s="187">
        <f>SUM(O64:O64)</f>
        <v>282300000</v>
      </c>
      <c r="P63" s="37"/>
      <c r="Q63" s="38"/>
      <c r="R63" s="228">
        <f>R64</f>
        <v>25</v>
      </c>
      <c r="S63" s="107">
        <f>SUM(S64:S64)</f>
        <v>70350000</v>
      </c>
      <c r="T63" s="37"/>
      <c r="U63" s="38"/>
      <c r="V63" s="39"/>
      <c r="W63" s="37"/>
      <c r="X63" s="38"/>
      <c r="Y63" s="39"/>
      <c r="Z63" s="37"/>
      <c r="AA63" s="38"/>
      <c r="AB63" s="39"/>
      <c r="AC63" s="37"/>
      <c r="AD63" s="38"/>
      <c r="AE63" s="106">
        <f t="shared" si="0"/>
        <v>70350000</v>
      </c>
      <c r="AF63" s="37">
        <f t="shared" si="4"/>
        <v>0</v>
      </c>
      <c r="AG63" s="64"/>
      <c r="AH63" s="106">
        <f t="shared" si="2"/>
        <v>351150000</v>
      </c>
      <c r="AI63" s="110"/>
      <c r="AJ63" s="109">
        <f>AH63/I63*100%</f>
        <v>0.21836532272858711</v>
      </c>
      <c r="AK63" s="39"/>
      <c r="AL63" s="39"/>
    </row>
    <row r="64" spans="1:38" s="5" customFormat="1" ht="46.5" customHeight="1" x14ac:dyDescent="0.25">
      <c r="A64" s="141"/>
      <c r="B64" s="23"/>
      <c r="C64" s="214" t="s">
        <v>343</v>
      </c>
      <c r="D64" s="44" t="s">
        <v>218</v>
      </c>
      <c r="E64" s="23" t="s">
        <v>219</v>
      </c>
      <c r="F64" s="167" t="s">
        <v>294</v>
      </c>
      <c r="G64" s="49">
        <v>60</v>
      </c>
      <c r="H64" s="42" t="s">
        <v>220</v>
      </c>
      <c r="I64" s="41">
        <v>1608085000</v>
      </c>
      <c r="J64" s="122">
        <v>12</v>
      </c>
      <c r="K64" s="48" t="s">
        <v>220</v>
      </c>
      <c r="L64" s="123">
        <v>280800000</v>
      </c>
      <c r="M64" s="122">
        <v>12</v>
      </c>
      <c r="N64" s="126" t="s">
        <v>220</v>
      </c>
      <c r="O64" s="192">
        <v>282300000</v>
      </c>
      <c r="P64" s="93">
        <v>3</v>
      </c>
      <c r="Q64" s="36" t="s">
        <v>220</v>
      </c>
      <c r="R64" s="228">
        <f>P64/M64*100</f>
        <v>25</v>
      </c>
      <c r="S64" s="102">
        <v>70350000</v>
      </c>
      <c r="T64" s="37"/>
      <c r="U64" s="38"/>
      <c r="V64" s="39"/>
      <c r="W64" s="37"/>
      <c r="X64" s="38"/>
      <c r="Y64" s="39"/>
      <c r="Z64" s="37"/>
      <c r="AA64" s="38"/>
      <c r="AB64" s="39"/>
      <c r="AC64" s="93">
        <v>12</v>
      </c>
      <c r="AD64" s="36" t="s">
        <v>220</v>
      </c>
      <c r="AE64" s="105">
        <f t="shared" si="0"/>
        <v>70350000</v>
      </c>
      <c r="AF64" s="37">
        <f t="shared" si="4"/>
        <v>24</v>
      </c>
      <c r="AG64" s="42" t="s">
        <v>220</v>
      </c>
      <c r="AH64" s="105">
        <f t="shared" si="2"/>
        <v>351150000</v>
      </c>
      <c r="AI64" s="110">
        <f>AF64/G64*100%</f>
        <v>0.4</v>
      </c>
      <c r="AJ64" s="108">
        <f>AH64/I64*100%</f>
        <v>0.21836532272858711</v>
      </c>
      <c r="AK64" s="39"/>
      <c r="AL64" s="50" t="s">
        <v>262</v>
      </c>
    </row>
    <row r="65" spans="1:38" ht="15" customHeight="1" x14ac:dyDescent="0.25">
      <c r="A65" s="144" t="s">
        <v>13</v>
      </c>
      <c r="B65" s="52"/>
      <c r="C65" s="236">
        <f>R65</f>
        <v>36.909504551664263</v>
      </c>
      <c r="D65" s="52"/>
      <c r="E65" s="52"/>
      <c r="F65" s="52"/>
      <c r="G65" s="52"/>
      <c r="H65" s="52"/>
      <c r="I65" s="52"/>
      <c r="J65" s="193"/>
      <c r="K65" s="193"/>
      <c r="L65" s="194">
        <f>L21+L26+L30+L38+L42+L46+L48+L52+L57+L60+L63</f>
        <v>1894889011</v>
      </c>
      <c r="M65" s="193"/>
      <c r="N65" s="193"/>
      <c r="O65" s="194">
        <f>O21+O26+O30+O38+O42+O46+O48+O52+O57+O60+O63</f>
        <v>1953472013</v>
      </c>
      <c r="P65" s="54">
        <v>0</v>
      </c>
      <c r="Q65" s="51" t="s">
        <v>14</v>
      </c>
      <c r="R65" s="230">
        <f>((R20+R45+R51+R56+R59+R62)/600)*100</f>
        <v>36.909504551664263</v>
      </c>
      <c r="S65" s="53"/>
      <c r="T65" s="144"/>
      <c r="U65" s="53"/>
      <c r="V65" s="145"/>
      <c r="W65" s="144"/>
      <c r="X65" s="53"/>
      <c r="Y65" s="145"/>
      <c r="Z65" s="144"/>
      <c r="AA65" s="53"/>
      <c r="AB65" s="145"/>
      <c r="AC65" s="144"/>
      <c r="AD65" s="53"/>
      <c r="AE65" s="146">
        <f>AE21+AE26+AE30+AE38+AE42+AE46+AE48+AE52+AE57+AE60+AE63</f>
        <v>398028337.88</v>
      </c>
      <c r="AF65" s="144"/>
      <c r="AG65" s="52"/>
      <c r="AH65" s="146">
        <f>AH21+AH26+AH30+AH38+AH42+AH46+AH48+AH52+AH57+AH60+AH63</f>
        <v>2292917348.8800001</v>
      </c>
      <c r="AI65" s="147">
        <f>SUM(AI22:AI64)</f>
        <v>8.9256758191943142</v>
      </c>
      <c r="AJ65" s="146">
        <f>AJ21+AJ26+AJ30+AJ38+AJ42+AJ46+AJ48+AJ52+AJ57+AJ60+AJ63</f>
        <v>1.4882542968065364</v>
      </c>
      <c r="AK65" s="52"/>
      <c r="AL65" s="53"/>
    </row>
    <row r="66" spans="1:38" ht="15" customHeight="1" x14ac:dyDescent="0.25">
      <c r="A66" s="144" t="s">
        <v>15</v>
      </c>
      <c r="B66" s="52"/>
      <c r="C66" s="52" t="s">
        <v>76</v>
      </c>
      <c r="D66" s="52"/>
      <c r="E66" s="52"/>
      <c r="F66" s="52"/>
      <c r="G66" s="52"/>
      <c r="H66" s="52"/>
      <c r="I66" s="52"/>
      <c r="J66" s="193"/>
      <c r="K66" s="193"/>
      <c r="L66" s="220"/>
      <c r="M66" s="193"/>
      <c r="N66" s="193"/>
      <c r="O66" s="195"/>
      <c r="P66" s="242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4"/>
      <c r="AC66" s="144"/>
      <c r="AD66" s="53"/>
      <c r="AE66" s="148"/>
      <c r="AF66" s="245"/>
      <c r="AG66" s="245"/>
      <c r="AH66" s="245"/>
      <c r="AI66" s="245"/>
      <c r="AJ66" s="245"/>
      <c r="AK66" s="245"/>
      <c r="AL66" s="245"/>
    </row>
    <row r="67" spans="1:38" s="5" customFormat="1" ht="30" customHeight="1" x14ac:dyDescent="0.25">
      <c r="A67" s="242" t="s">
        <v>16</v>
      </c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4"/>
    </row>
    <row r="68" spans="1:38" ht="35.1" customHeight="1" x14ac:dyDescent="0.25">
      <c r="A68" s="51" t="s">
        <v>117</v>
      </c>
      <c r="B68" s="52" t="s">
        <v>60</v>
      </c>
      <c r="C68" s="52"/>
      <c r="D68" s="235" t="s">
        <v>349</v>
      </c>
      <c r="E68" s="52"/>
      <c r="F68" s="52"/>
      <c r="G68" s="52"/>
      <c r="H68" s="52"/>
      <c r="I68" s="52"/>
      <c r="J68" s="193"/>
      <c r="K68" s="193"/>
      <c r="L68" s="220"/>
      <c r="M68" s="220"/>
      <c r="N68" s="220"/>
      <c r="O68" s="220"/>
      <c r="P68" s="52"/>
      <c r="Q68" s="224"/>
      <c r="R68" s="224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3"/>
    </row>
    <row r="69" spans="1:38" ht="35.1" customHeight="1" x14ac:dyDescent="0.25">
      <c r="A69" s="51" t="s">
        <v>118</v>
      </c>
      <c r="B69" s="52" t="s">
        <v>61</v>
      </c>
      <c r="C69" s="52"/>
      <c r="D69" s="235" t="s">
        <v>350</v>
      </c>
      <c r="E69" s="52"/>
      <c r="F69" s="52"/>
      <c r="G69" s="52"/>
      <c r="H69" s="52"/>
      <c r="I69" s="52"/>
      <c r="J69" s="193"/>
      <c r="K69" s="193"/>
      <c r="L69" s="220"/>
      <c r="M69" s="220"/>
      <c r="N69" s="220"/>
      <c r="O69" s="220"/>
      <c r="P69" s="52"/>
      <c r="Q69" s="224"/>
      <c r="R69" s="224"/>
      <c r="S69" s="221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3"/>
    </row>
    <row r="70" spans="1:38" s="5" customFormat="1" ht="30" customHeight="1" x14ac:dyDescent="0.25">
      <c r="A70" s="242" t="s">
        <v>17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4"/>
    </row>
    <row r="71" spans="1:38" ht="35.1" customHeight="1" x14ac:dyDescent="0.25">
      <c r="A71" s="54" t="s">
        <v>119</v>
      </c>
      <c r="B71" s="52" t="s">
        <v>60</v>
      </c>
      <c r="C71" s="52"/>
      <c r="D71" s="235" t="s">
        <v>351</v>
      </c>
      <c r="E71" s="52"/>
      <c r="F71" s="52"/>
      <c r="G71" s="52"/>
      <c r="H71" s="52"/>
      <c r="I71" s="52"/>
      <c r="J71" s="193"/>
      <c r="K71" s="193"/>
      <c r="L71" s="193"/>
      <c r="M71" s="193"/>
      <c r="N71" s="193"/>
      <c r="O71" s="193"/>
      <c r="P71" s="52"/>
      <c r="Q71" s="51"/>
      <c r="R71" s="51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3"/>
    </row>
    <row r="72" spans="1:38" ht="35.1" customHeight="1" x14ac:dyDescent="0.25">
      <c r="A72" s="54" t="s">
        <v>120</v>
      </c>
      <c r="B72" s="52" t="s">
        <v>61</v>
      </c>
      <c r="C72" s="52"/>
      <c r="D72" s="235" t="s">
        <v>352</v>
      </c>
      <c r="E72" s="52"/>
      <c r="F72" s="52"/>
      <c r="G72" s="52"/>
      <c r="H72" s="52"/>
      <c r="I72" s="52"/>
      <c r="J72" s="193"/>
      <c r="K72" s="193"/>
      <c r="L72" s="193"/>
      <c r="M72" s="193"/>
      <c r="N72" s="193"/>
      <c r="O72" s="193"/>
      <c r="P72" s="52"/>
      <c r="Q72" s="51"/>
      <c r="R72" s="51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3"/>
    </row>
    <row r="73" spans="1:38" s="5" customFormat="1" ht="30" customHeight="1" x14ac:dyDescent="0.25">
      <c r="A73" s="242" t="s">
        <v>18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4"/>
    </row>
    <row r="74" spans="1:38" s="5" customFormat="1" ht="30" customHeight="1" x14ac:dyDescent="0.25">
      <c r="A74" s="242" t="s">
        <v>19</v>
      </c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4"/>
    </row>
    <row r="75" spans="1:38" s="5" customFormat="1" ht="30.75" customHeight="1" x14ac:dyDescent="0.25">
      <c r="A75" s="55" t="s">
        <v>20</v>
      </c>
      <c r="B75" s="55"/>
      <c r="C75" s="55"/>
      <c r="D75" s="149"/>
      <c r="E75" s="149"/>
      <c r="F75" s="149"/>
      <c r="G75" s="55"/>
      <c r="H75" s="55"/>
      <c r="I75" s="55"/>
      <c r="J75" s="197"/>
      <c r="K75" s="197"/>
      <c r="L75" s="198"/>
      <c r="M75" s="196"/>
      <c r="N75" s="197"/>
      <c r="O75" s="198"/>
      <c r="P75" s="152"/>
      <c r="Q75" s="225"/>
      <c r="R75" s="225"/>
      <c r="S75" s="150"/>
      <c r="T75" s="55"/>
      <c r="U75" s="55"/>
      <c r="V75" s="55"/>
      <c r="W75" s="55"/>
      <c r="X75" s="55"/>
      <c r="Y75" s="55"/>
      <c r="Z75" s="55"/>
      <c r="AA75" s="56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</row>
    <row r="76" spans="1:38" x14ac:dyDescent="0.25">
      <c r="A76" s="55"/>
      <c r="B76" s="55"/>
      <c r="C76" s="55"/>
      <c r="D76" s="149"/>
      <c r="E76" s="149"/>
      <c r="F76" s="149"/>
      <c r="G76" s="55"/>
      <c r="H76" s="55"/>
      <c r="I76" s="55"/>
      <c r="J76" s="197"/>
      <c r="K76" s="197"/>
      <c r="L76" s="198"/>
      <c r="M76" s="196"/>
      <c r="N76" s="197"/>
      <c r="O76" s="198"/>
      <c r="P76" s="152"/>
      <c r="Q76" s="225"/>
      <c r="R76" s="225"/>
      <c r="S76" s="150"/>
      <c r="T76" s="56"/>
      <c r="U76" s="56"/>
      <c r="V76" s="56"/>
      <c r="W76" s="56"/>
      <c r="X76" s="56"/>
      <c r="Y76" s="56"/>
      <c r="Z76" s="56"/>
      <c r="AA76" s="56"/>
      <c r="AB76" s="55"/>
      <c r="AC76" s="55"/>
      <c r="AD76" s="55"/>
      <c r="AE76" s="55"/>
      <c r="AF76" s="56"/>
      <c r="AG76" s="56"/>
      <c r="AH76" s="56"/>
      <c r="AI76" s="56"/>
      <c r="AJ76" s="56"/>
      <c r="AK76" s="56"/>
      <c r="AL76" s="56"/>
    </row>
    <row r="77" spans="1:38" ht="17.25" customHeight="1" x14ac:dyDescent="0.25">
      <c r="A77" s="55" t="s">
        <v>26</v>
      </c>
      <c r="B77" s="55"/>
      <c r="C77" s="55"/>
      <c r="D77" s="149"/>
      <c r="E77" s="149"/>
      <c r="F77" s="149"/>
      <c r="G77" s="55"/>
      <c r="H77" s="55"/>
      <c r="I77" s="55"/>
      <c r="J77" s="197"/>
      <c r="K77" s="197"/>
      <c r="L77" s="198"/>
      <c r="M77" s="196"/>
      <c r="N77" s="197"/>
      <c r="O77" s="198"/>
      <c r="P77" s="152"/>
      <c r="Q77" s="225"/>
      <c r="R77" s="225"/>
      <c r="S77" s="150"/>
      <c r="T77" s="56"/>
      <c r="U77" s="56"/>
      <c r="V77" s="56"/>
      <c r="W77" s="249" t="s">
        <v>21</v>
      </c>
      <c r="X77" s="249"/>
      <c r="Y77" s="249"/>
      <c r="Z77" s="249"/>
      <c r="AA77" s="249"/>
      <c r="AB77" s="249"/>
      <c r="AC77" s="55"/>
      <c r="AD77" s="55"/>
      <c r="AE77" s="55"/>
      <c r="AF77" s="56"/>
      <c r="AG77" s="56"/>
      <c r="AH77" s="56" t="s">
        <v>22</v>
      </c>
      <c r="AI77" s="56"/>
      <c r="AJ77" s="56"/>
      <c r="AK77" s="56"/>
      <c r="AL77" s="56"/>
    </row>
    <row r="78" spans="1:38" ht="19.5" customHeight="1" x14ac:dyDescent="0.25">
      <c r="A78" s="56" t="s">
        <v>113</v>
      </c>
      <c r="B78" s="55"/>
      <c r="C78" s="55"/>
      <c r="D78" s="241" t="s">
        <v>106</v>
      </c>
      <c r="E78" s="241"/>
      <c r="F78" s="241"/>
      <c r="G78" s="55"/>
      <c r="H78" s="55"/>
      <c r="I78" s="55"/>
      <c r="J78" s="197"/>
      <c r="K78" s="197"/>
      <c r="L78" s="198"/>
      <c r="M78" s="196"/>
      <c r="N78" s="197"/>
      <c r="O78" s="198"/>
      <c r="P78" s="152"/>
      <c r="Q78" s="225"/>
      <c r="R78" s="225"/>
      <c r="S78" s="150"/>
      <c r="T78" s="56"/>
      <c r="U78" s="56"/>
      <c r="V78" s="56"/>
      <c r="W78" s="249" t="s">
        <v>265</v>
      </c>
      <c r="X78" s="249"/>
      <c r="Y78" s="249"/>
      <c r="Z78" s="249"/>
      <c r="AA78" s="249"/>
      <c r="AB78" s="249"/>
      <c r="AC78" s="55"/>
      <c r="AD78" s="55"/>
      <c r="AE78" s="55"/>
      <c r="AF78" s="56"/>
      <c r="AG78" s="56"/>
      <c r="AH78" s="56" t="s">
        <v>267</v>
      </c>
      <c r="AI78" s="56"/>
      <c r="AJ78" s="56"/>
      <c r="AK78" s="56"/>
      <c r="AL78" s="56"/>
    </row>
    <row r="79" spans="1:38" ht="19.5" customHeight="1" x14ac:dyDescent="0.25">
      <c r="A79" s="56" t="s">
        <v>121</v>
      </c>
      <c r="B79" s="55"/>
      <c r="C79" s="55"/>
      <c r="D79" s="241" t="s">
        <v>107</v>
      </c>
      <c r="E79" s="241"/>
      <c r="F79" s="241"/>
      <c r="G79" s="55"/>
      <c r="H79" s="55"/>
      <c r="I79" s="55"/>
      <c r="J79" s="197"/>
      <c r="K79" s="197"/>
      <c r="L79" s="198"/>
      <c r="M79" s="196"/>
      <c r="N79" s="197"/>
      <c r="O79" s="198"/>
      <c r="P79" s="152"/>
      <c r="Q79" s="225"/>
      <c r="R79" s="225"/>
      <c r="S79" s="150"/>
      <c r="T79" s="56"/>
      <c r="U79" s="56"/>
      <c r="V79" s="56"/>
      <c r="W79" s="249" t="s">
        <v>266</v>
      </c>
      <c r="X79" s="249"/>
      <c r="Y79" s="249"/>
      <c r="Z79" s="249"/>
      <c r="AA79" s="249"/>
      <c r="AB79" s="249"/>
      <c r="AC79" s="55"/>
      <c r="AD79" s="55"/>
      <c r="AE79" s="55"/>
      <c r="AF79" s="56"/>
      <c r="AG79" s="56"/>
      <c r="AH79" s="56" t="s">
        <v>23</v>
      </c>
      <c r="AI79" s="56"/>
      <c r="AJ79" s="56"/>
      <c r="AK79" s="56"/>
      <c r="AL79" s="56"/>
    </row>
    <row r="80" spans="1:38" ht="19.5" customHeight="1" x14ac:dyDescent="0.25">
      <c r="A80" s="56" t="s">
        <v>115</v>
      </c>
      <c r="B80" s="55"/>
      <c r="C80" s="55"/>
      <c r="D80" s="241" t="s">
        <v>108</v>
      </c>
      <c r="E80" s="241"/>
      <c r="F80" s="241"/>
      <c r="G80" s="55"/>
      <c r="H80" s="55"/>
      <c r="I80" s="55"/>
      <c r="J80" s="197"/>
      <c r="K80" s="197"/>
      <c r="L80" s="198"/>
      <c r="M80" s="196"/>
      <c r="N80" s="197"/>
      <c r="O80" s="198"/>
      <c r="P80" s="152"/>
      <c r="Q80" s="225"/>
      <c r="R80" s="225"/>
      <c r="S80" s="150"/>
      <c r="T80" s="56"/>
      <c r="U80" s="56"/>
      <c r="V80" s="56"/>
      <c r="W80" s="249" t="s">
        <v>24</v>
      </c>
      <c r="X80" s="249"/>
      <c r="Y80" s="249"/>
      <c r="Z80" s="249"/>
      <c r="AA80" s="249"/>
      <c r="AB80" s="249"/>
      <c r="AC80" s="55"/>
      <c r="AD80" s="55"/>
      <c r="AE80" s="55"/>
      <c r="AF80" s="56"/>
      <c r="AG80" s="56"/>
      <c r="AH80" s="56" t="s">
        <v>24</v>
      </c>
      <c r="AI80" s="56"/>
      <c r="AJ80" s="56"/>
      <c r="AK80" s="56"/>
      <c r="AL80" s="56"/>
    </row>
    <row r="81" spans="1:38" ht="30.75" customHeight="1" x14ac:dyDescent="0.25">
      <c r="A81" s="56" t="s">
        <v>117</v>
      </c>
      <c r="B81" s="55"/>
      <c r="C81" s="55"/>
      <c r="D81" s="241" t="s">
        <v>110</v>
      </c>
      <c r="E81" s="241"/>
      <c r="F81" s="241"/>
      <c r="G81" s="241"/>
      <c r="H81" s="241"/>
      <c r="I81" s="241"/>
      <c r="J81" s="197"/>
      <c r="K81" s="197"/>
      <c r="L81" s="198"/>
      <c r="M81" s="196"/>
      <c r="N81" s="197"/>
      <c r="O81" s="198"/>
      <c r="P81" s="152"/>
      <c r="Q81" s="225"/>
      <c r="R81" s="225"/>
      <c r="S81" s="150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</row>
    <row r="82" spans="1:38" ht="30.75" customHeight="1" x14ac:dyDescent="0.25">
      <c r="A82" s="56" t="s">
        <v>118</v>
      </c>
      <c r="B82" s="55"/>
      <c r="C82" s="55"/>
      <c r="D82" s="241" t="s">
        <v>109</v>
      </c>
      <c r="E82" s="241"/>
      <c r="F82" s="241"/>
      <c r="G82" s="241"/>
      <c r="H82" s="241"/>
      <c r="I82" s="241"/>
      <c r="J82" s="197"/>
      <c r="K82" s="197"/>
      <c r="L82" s="198"/>
      <c r="M82" s="196"/>
      <c r="N82" s="197"/>
      <c r="O82" s="198"/>
      <c r="P82" s="152"/>
      <c r="Q82" s="225"/>
      <c r="R82" s="225"/>
      <c r="S82" s="150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</row>
    <row r="83" spans="1:38" ht="30.75" customHeight="1" x14ac:dyDescent="0.25">
      <c r="A83" s="56" t="s">
        <v>119</v>
      </c>
      <c r="B83" s="55"/>
      <c r="C83" s="55"/>
      <c r="D83" s="241" t="s">
        <v>111</v>
      </c>
      <c r="E83" s="241"/>
      <c r="F83" s="241"/>
      <c r="G83" s="241"/>
      <c r="H83" s="241"/>
      <c r="I83" s="241"/>
      <c r="J83" s="197"/>
      <c r="K83" s="197"/>
      <c r="L83" s="198"/>
      <c r="M83" s="196"/>
      <c r="N83" s="197"/>
      <c r="O83" s="198"/>
      <c r="P83" s="152"/>
      <c r="Q83" s="225"/>
      <c r="R83" s="225"/>
      <c r="S83" s="150"/>
      <c r="T83" s="55"/>
      <c r="U83" s="55"/>
      <c r="V83" s="55"/>
      <c r="W83" s="248" t="s">
        <v>268</v>
      </c>
      <c r="X83" s="248"/>
      <c r="Y83" s="248"/>
      <c r="Z83" s="248"/>
      <c r="AA83" s="248"/>
      <c r="AB83" s="248"/>
      <c r="AC83" s="55"/>
      <c r="AD83" s="55"/>
      <c r="AE83" s="55"/>
      <c r="AF83" s="55"/>
      <c r="AG83" s="55"/>
      <c r="AH83" s="56" t="s">
        <v>25</v>
      </c>
      <c r="AI83" s="55"/>
      <c r="AJ83" s="55"/>
      <c r="AK83" s="55"/>
      <c r="AL83" s="55"/>
    </row>
    <row r="84" spans="1:38" ht="30.75" customHeight="1" x14ac:dyDescent="0.25">
      <c r="A84" s="56" t="s">
        <v>120</v>
      </c>
      <c r="B84" s="55"/>
      <c r="C84" s="55"/>
      <c r="D84" s="241" t="s">
        <v>112</v>
      </c>
      <c r="E84" s="241"/>
      <c r="F84" s="241"/>
      <c r="G84" s="241"/>
      <c r="H84" s="241"/>
      <c r="I84" s="241"/>
      <c r="J84" s="197"/>
      <c r="K84" s="197"/>
      <c r="L84" s="198"/>
      <c r="M84" s="196"/>
      <c r="N84" s="197"/>
      <c r="O84" s="198"/>
      <c r="P84" s="152"/>
      <c r="Q84" s="225"/>
      <c r="R84" s="225"/>
      <c r="S84" s="150"/>
      <c r="T84" s="55"/>
      <c r="U84" s="55"/>
      <c r="V84" s="55"/>
      <c r="W84" s="249" t="s">
        <v>269</v>
      </c>
      <c r="X84" s="249"/>
      <c r="Y84" s="249"/>
      <c r="Z84" s="249"/>
      <c r="AA84" s="249"/>
      <c r="AB84" s="249"/>
      <c r="AC84" s="55"/>
      <c r="AD84" s="55"/>
      <c r="AE84" s="55"/>
      <c r="AF84" s="55"/>
      <c r="AG84" s="55"/>
      <c r="AH84" s="55"/>
      <c r="AI84" s="55"/>
      <c r="AJ84" s="55"/>
      <c r="AK84" s="55"/>
      <c r="AL84" s="55"/>
    </row>
    <row r="85" spans="1:38" x14ac:dyDescent="0.25">
      <c r="A85" s="55"/>
      <c r="B85" s="55"/>
      <c r="C85" s="55"/>
      <c r="D85" s="149"/>
      <c r="E85" s="149"/>
      <c r="F85" s="149"/>
      <c r="G85" s="55"/>
      <c r="H85" s="55"/>
      <c r="I85" s="55"/>
      <c r="J85" s="197"/>
      <c r="K85" s="197"/>
      <c r="L85" s="198"/>
      <c r="M85" s="196"/>
      <c r="N85" s="197"/>
      <c r="O85" s="198"/>
      <c r="P85" s="152"/>
      <c r="Q85" s="225"/>
      <c r="R85" s="225"/>
      <c r="S85" s="150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</row>
    <row r="86" spans="1:38" ht="17.25" customHeight="1" x14ac:dyDescent="0.25">
      <c r="A86" s="240" t="s">
        <v>27</v>
      </c>
      <c r="B86" s="240"/>
      <c r="C86" s="154"/>
      <c r="D86" s="241" t="s">
        <v>98</v>
      </c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</row>
    <row r="87" spans="1:38" x14ac:dyDescent="0.25">
      <c r="A87" s="240" t="s">
        <v>28</v>
      </c>
      <c r="B87" s="240"/>
      <c r="C87" s="154"/>
      <c r="D87" s="241" t="s">
        <v>29</v>
      </c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</row>
    <row r="88" spans="1:38" x14ac:dyDescent="0.25">
      <c r="A88" s="240" t="s">
        <v>30</v>
      </c>
      <c r="B88" s="240"/>
      <c r="C88" s="154"/>
      <c r="D88" s="241" t="s">
        <v>92</v>
      </c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</row>
    <row r="89" spans="1:38" x14ac:dyDescent="0.25">
      <c r="A89" s="240" t="s">
        <v>31</v>
      </c>
      <c r="B89" s="240"/>
      <c r="C89" s="154"/>
      <c r="D89" s="240" t="s">
        <v>248</v>
      </c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</row>
    <row r="90" spans="1:38" x14ac:dyDescent="0.25">
      <c r="A90" s="240" t="s">
        <v>32</v>
      </c>
      <c r="B90" s="240"/>
      <c r="C90" s="154"/>
      <c r="D90" s="240" t="s">
        <v>103</v>
      </c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</row>
    <row r="91" spans="1:38" x14ac:dyDescent="0.25">
      <c r="A91" s="240" t="s">
        <v>34</v>
      </c>
      <c r="B91" s="240"/>
      <c r="C91" s="154"/>
      <c r="D91" s="240" t="s">
        <v>33</v>
      </c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</row>
    <row r="92" spans="1:38" x14ac:dyDescent="0.25">
      <c r="A92" s="240" t="s">
        <v>36</v>
      </c>
      <c r="B92" s="240"/>
      <c r="C92" s="154"/>
      <c r="D92" s="240" t="s">
        <v>35</v>
      </c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</row>
    <row r="93" spans="1:38" x14ac:dyDescent="0.25">
      <c r="A93" s="240" t="s">
        <v>38</v>
      </c>
      <c r="B93" s="240"/>
      <c r="C93" s="154"/>
      <c r="D93" s="240" t="s">
        <v>37</v>
      </c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</row>
    <row r="94" spans="1:38" x14ac:dyDescent="0.25">
      <c r="A94" s="240" t="s">
        <v>40</v>
      </c>
      <c r="B94" s="240"/>
      <c r="C94" s="154"/>
      <c r="D94" s="240" t="s">
        <v>39</v>
      </c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</row>
    <row r="95" spans="1:38" x14ac:dyDescent="0.25">
      <c r="A95" s="239" t="s">
        <v>42</v>
      </c>
      <c r="B95" s="239"/>
      <c r="C95" s="155"/>
      <c r="D95" s="239" t="s">
        <v>41</v>
      </c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</row>
    <row r="96" spans="1:38" x14ac:dyDescent="0.25">
      <c r="A96" s="239" t="s">
        <v>43</v>
      </c>
      <c r="B96" s="239"/>
      <c r="C96" s="155"/>
      <c r="D96" s="239" t="s">
        <v>104</v>
      </c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</row>
    <row r="97" spans="1:38" x14ac:dyDescent="0.25">
      <c r="A97" s="239" t="s">
        <v>45</v>
      </c>
      <c r="B97" s="239"/>
      <c r="C97" s="155"/>
      <c r="D97" s="239" t="s">
        <v>44</v>
      </c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</row>
    <row r="98" spans="1:38" x14ac:dyDescent="0.25">
      <c r="A98" s="239" t="s">
        <v>47</v>
      </c>
      <c r="B98" s="239"/>
      <c r="C98" s="155"/>
      <c r="D98" s="239" t="s">
        <v>46</v>
      </c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</row>
    <row r="99" spans="1:38" x14ac:dyDescent="0.25">
      <c r="A99" s="239" t="s">
        <v>49</v>
      </c>
      <c r="B99" s="239"/>
      <c r="C99" s="155"/>
      <c r="D99" s="239" t="s">
        <v>48</v>
      </c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</row>
    <row r="100" spans="1:38" x14ac:dyDescent="0.25">
      <c r="A100" s="239" t="s">
        <v>51</v>
      </c>
      <c r="B100" s="239"/>
      <c r="C100" s="155"/>
      <c r="D100" s="239" t="s">
        <v>50</v>
      </c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</row>
    <row r="101" spans="1:38" x14ac:dyDescent="0.25">
      <c r="A101" s="239" t="s">
        <v>96</v>
      </c>
      <c r="B101" s="239"/>
      <c r="C101" s="155"/>
      <c r="D101" s="239" t="s">
        <v>100</v>
      </c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</row>
    <row r="102" spans="1:38" ht="15.75" x14ac:dyDescent="0.25">
      <c r="A102" s="247" t="s">
        <v>97</v>
      </c>
      <c r="B102" s="247"/>
      <c r="C102" s="156"/>
      <c r="D102" s="239" t="s">
        <v>52</v>
      </c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</row>
    <row r="103" spans="1:38" s="9" customFormat="1" x14ac:dyDescent="0.25">
      <c r="A103" s="9" t="s">
        <v>53</v>
      </c>
      <c r="D103" s="157"/>
      <c r="E103" s="157"/>
      <c r="F103" s="157"/>
      <c r="G103" s="9" t="s">
        <v>54</v>
      </c>
      <c r="J103" s="200"/>
      <c r="K103" s="200"/>
      <c r="L103" s="201"/>
      <c r="M103" s="199"/>
      <c r="N103" s="200"/>
      <c r="O103" s="201"/>
      <c r="P103" s="160"/>
      <c r="Q103" s="226"/>
      <c r="R103" s="226"/>
      <c r="S103" s="158"/>
    </row>
    <row r="104" spans="1:38" s="9" customFormat="1" x14ac:dyDescent="0.25">
      <c r="A104" s="246" t="s">
        <v>55</v>
      </c>
      <c r="B104" s="246"/>
      <c r="C104" s="246"/>
      <c r="D104" s="246"/>
      <c r="E104" s="246"/>
      <c r="F104" s="162"/>
      <c r="G104" s="9" t="s">
        <v>57</v>
      </c>
      <c r="J104" s="200"/>
      <c r="K104" s="200"/>
      <c r="L104" s="201"/>
      <c r="M104" s="199"/>
      <c r="N104" s="200"/>
      <c r="O104" s="201"/>
      <c r="P104" s="160"/>
      <c r="Q104" s="226"/>
      <c r="R104" s="226"/>
      <c r="S104" s="158"/>
    </row>
    <row r="105" spans="1:38" s="9" customFormat="1" x14ac:dyDescent="0.25">
      <c r="A105" s="246" t="s">
        <v>56</v>
      </c>
      <c r="B105" s="246"/>
      <c r="C105" s="246"/>
      <c r="D105" s="246"/>
      <c r="E105" s="246"/>
      <c r="F105" s="162"/>
      <c r="G105" s="9" t="s">
        <v>58</v>
      </c>
      <c r="J105" s="200"/>
      <c r="K105" s="200"/>
      <c r="L105" s="201"/>
      <c r="M105" s="199"/>
      <c r="N105" s="200"/>
      <c r="O105" s="201"/>
      <c r="P105" s="160"/>
      <c r="Q105" s="226"/>
      <c r="R105" s="226"/>
      <c r="S105" s="158"/>
    </row>
  </sheetData>
  <mergeCells count="109">
    <mergeCell ref="B17:B19"/>
    <mergeCell ref="C13:D14"/>
    <mergeCell ref="C15:D16"/>
    <mergeCell ref="C36:C37"/>
    <mergeCell ref="C33:C34"/>
    <mergeCell ref="A1:AL1"/>
    <mergeCell ref="A2:AL2"/>
    <mergeCell ref="A3:AL3"/>
    <mergeCell ref="A4:AL4"/>
    <mergeCell ref="A13:A14"/>
    <mergeCell ref="B13:B14"/>
    <mergeCell ref="E13:E14"/>
    <mergeCell ref="G13:I14"/>
    <mergeCell ref="F13:F14"/>
    <mergeCell ref="AI13:AJ14"/>
    <mergeCell ref="AL13:AL14"/>
    <mergeCell ref="P14:S14"/>
    <mergeCell ref="T14:V14"/>
    <mergeCell ref="W14:Y14"/>
    <mergeCell ref="Z14:AB14"/>
    <mergeCell ref="D9:Q9"/>
    <mergeCell ref="A15:A16"/>
    <mergeCell ref="B15:B16"/>
    <mergeCell ref="E15:E16"/>
    <mergeCell ref="G15:I15"/>
    <mergeCell ref="G16:H16"/>
    <mergeCell ref="F15:F16"/>
    <mergeCell ref="AK13:AK14"/>
    <mergeCell ref="J15:L15"/>
    <mergeCell ref="M13:O14"/>
    <mergeCell ref="P13:AB13"/>
    <mergeCell ref="AC13:AE14"/>
    <mergeCell ref="AF13:AH14"/>
    <mergeCell ref="J13:L14"/>
    <mergeCell ref="AF15:AH15"/>
    <mergeCell ref="M15:O15"/>
    <mergeCell ref="P15:S15"/>
    <mergeCell ref="T15:V15"/>
    <mergeCell ref="W15:Y15"/>
    <mergeCell ref="Z15:AB15"/>
    <mergeCell ref="AI15:AJ15"/>
    <mergeCell ref="AL15:AL16"/>
    <mergeCell ref="W16:X16"/>
    <mergeCell ref="Z16:AA16"/>
    <mergeCell ref="AC15:AE15"/>
    <mergeCell ref="AC16:AD16"/>
    <mergeCell ref="AK15:AK16"/>
    <mergeCell ref="J16:K16"/>
    <mergeCell ref="M16:N16"/>
    <mergeCell ref="P16:Q16"/>
    <mergeCell ref="T16:U16"/>
    <mergeCell ref="AF16:AG16"/>
    <mergeCell ref="A67:AL67"/>
    <mergeCell ref="A70:AL70"/>
    <mergeCell ref="A73:AL73"/>
    <mergeCell ref="A74:AL74"/>
    <mergeCell ref="A86:B86"/>
    <mergeCell ref="D86:AL86"/>
    <mergeCell ref="D84:I84"/>
    <mergeCell ref="D81:I81"/>
    <mergeCell ref="D78:F78"/>
    <mergeCell ref="D79:F79"/>
    <mergeCell ref="D80:F80"/>
    <mergeCell ref="D82:I82"/>
    <mergeCell ref="D83:I83"/>
    <mergeCell ref="W83:AB83"/>
    <mergeCell ref="W78:AB78"/>
    <mergeCell ref="W79:AB79"/>
    <mergeCell ref="W80:AB80"/>
    <mergeCell ref="W77:AB77"/>
    <mergeCell ref="W84:AB84"/>
    <mergeCell ref="A97:B97"/>
    <mergeCell ref="D97:AL97"/>
    <mergeCell ref="A104:E104"/>
    <mergeCell ref="A105:E105"/>
    <mergeCell ref="D102:AL102"/>
    <mergeCell ref="A98:B98"/>
    <mergeCell ref="D98:AL98"/>
    <mergeCell ref="A99:B99"/>
    <mergeCell ref="D99:AL99"/>
    <mergeCell ref="A100:B100"/>
    <mergeCell ref="D100:AL100"/>
    <mergeCell ref="A101:B101"/>
    <mergeCell ref="D101:AL101"/>
    <mergeCell ref="A102:B102"/>
    <mergeCell ref="D33:D34"/>
    <mergeCell ref="D36:D37"/>
    <mergeCell ref="A95:B95"/>
    <mergeCell ref="D95:AL95"/>
    <mergeCell ref="A96:B96"/>
    <mergeCell ref="D96:AL96"/>
    <mergeCell ref="D94:AL94"/>
    <mergeCell ref="A88:B88"/>
    <mergeCell ref="D88:AL88"/>
    <mergeCell ref="A89:B89"/>
    <mergeCell ref="D89:AL89"/>
    <mergeCell ref="A91:B91"/>
    <mergeCell ref="D91:AL91"/>
    <mergeCell ref="A90:B90"/>
    <mergeCell ref="D90:AL90"/>
    <mergeCell ref="A92:B92"/>
    <mergeCell ref="D92:AL92"/>
    <mergeCell ref="A93:B93"/>
    <mergeCell ref="D93:AL93"/>
    <mergeCell ref="A94:B94"/>
    <mergeCell ref="A87:B87"/>
    <mergeCell ref="D87:AL87"/>
    <mergeCell ref="P66:AB66"/>
    <mergeCell ref="AF66:AL66"/>
  </mergeCells>
  <pageMargins left="0.43307086614173229" right="0.39370078740157483" top="0.39370078740157483" bottom="0.39370078740157483" header="0.31496062992125984" footer="0.31496062992125984"/>
  <pageSetup paperSize="5" scale="3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view="pageBreakPreview" zoomScaleNormal="100" zoomScaleSheetLayoutView="100" workbookViewId="0">
      <selection activeCell="O12" sqref="O12"/>
    </sheetView>
  </sheetViews>
  <sheetFormatPr defaultRowHeight="15" x14ac:dyDescent="0.25"/>
  <cols>
    <col min="1" max="1" width="4.140625" customWidth="1"/>
    <col min="2" max="2" width="36.7109375" customWidth="1"/>
    <col min="3" max="3" width="35.28515625" customWidth="1"/>
  </cols>
  <sheetData>
    <row r="2" spans="1:3" x14ac:dyDescent="0.25">
      <c r="A2" s="282" t="s">
        <v>62</v>
      </c>
      <c r="B2" s="282"/>
      <c r="C2" s="282"/>
    </row>
    <row r="3" spans="1:3" x14ac:dyDescent="0.25">
      <c r="A3" s="282" t="s">
        <v>63</v>
      </c>
      <c r="B3" s="282"/>
      <c r="C3" s="282"/>
    </row>
    <row r="4" spans="1:3" x14ac:dyDescent="0.25">
      <c r="A4" s="10"/>
      <c r="B4" s="10"/>
      <c r="C4" s="10"/>
    </row>
    <row r="5" spans="1:3" ht="28.5" customHeight="1" x14ac:dyDescent="0.25">
      <c r="A5" s="11" t="s">
        <v>64</v>
      </c>
      <c r="B5" s="12" t="s">
        <v>65</v>
      </c>
      <c r="C5" s="12" t="s">
        <v>66</v>
      </c>
    </row>
    <row r="6" spans="1:3" s="15" customFormat="1" ht="18.75" customHeight="1" x14ac:dyDescent="0.25">
      <c r="A6" s="13">
        <v>1</v>
      </c>
      <c r="B6" s="14" t="s">
        <v>67</v>
      </c>
      <c r="C6" s="14" t="s">
        <v>68</v>
      </c>
    </row>
    <row r="7" spans="1:3" s="15" customFormat="1" ht="18.75" customHeight="1" x14ac:dyDescent="0.25">
      <c r="A7" s="16">
        <v>2</v>
      </c>
      <c r="B7" s="17" t="s">
        <v>69</v>
      </c>
      <c r="C7" s="17" t="s">
        <v>70</v>
      </c>
    </row>
    <row r="8" spans="1:3" s="15" customFormat="1" ht="18.75" customHeight="1" x14ac:dyDescent="0.25">
      <c r="A8" s="16">
        <v>3</v>
      </c>
      <c r="B8" s="17" t="s">
        <v>71</v>
      </c>
      <c r="C8" s="17" t="s">
        <v>72</v>
      </c>
    </row>
    <row r="9" spans="1:3" s="15" customFormat="1" ht="18.75" customHeight="1" x14ac:dyDescent="0.25">
      <c r="A9" s="16">
        <v>4</v>
      </c>
      <c r="B9" s="17" t="s">
        <v>73</v>
      </c>
      <c r="C9" s="17" t="s">
        <v>74</v>
      </c>
    </row>
    <row r="10" spans="1:3" s="15" customFormat="1" ht="18.75" customHeight="1" x14ac:dyDescent="0.25">
      <c r="A10" s="18">
        <v>5</v>
      </c>
      <c r="B10" s="19" t="s">
        <v>75</v>
      </c>
      <c r="C10" s="19" t="s">
        <v>76</v>
      </c>
    </row>
    <row r="12" spans="1:3" ht="46.5" customHeight="1" x14ac:dyDescent="0.25">
      <c r="A12" s="280" t="s">
        <v>77</v>
      </c>
      <c r="B12" s="281"/>
      <c r="C12" s="281"/>
    </row>
    <row r="13" spans="1:3" ht="15" customHeight="1" x14ac:dyDescent="0.25">
      <c r="A13" s="2"/>
      <c r="B13" s="7"/>
      <c r="C13" s="7"/>
    </row>
    <row r="14" spans="1:3" ht="15.75" x14ac:dyDescent="0.25">
      <c r="A14" s="3">
        <v>1</v>
      </c>
      <c r="B14" s="281" t="s">
        <v>78</v>
      </c>
      <c r="C14" s="281"/>
    </row>
    <row r="15" spans="1:3" ht="56.25" customHeight="1" x14ac:dyDescent="0.25">
      <c r="A15" s="3"/>
      <c r="B15" s="280" t="s">
        <v>79</v>
      </c>
      <c r="C15" s="281"/>
    </row>
    <row r="16" spans="1:3" ht="15.75" customHeight="1" x14ac:dyDescent="0.25">
      <c r="A16" s="3"/>
      <c r="B16" s="2"/>
      <c r="C16" s="7"/>
    </row>
    <row r="17" spans="1:3" ht="15.75" x14ac:dyDescent="0.25">
      <c r="A17" s="3">
        <v>2</v>
      </c>
      <c r="B17" s="1" t="s">
        <v>80</v>
      </c>
      <c r="C17" s="1"/>
    </row>
    <row r="18" spans="1:3" ht="37.5" customHeight="1" x14ac:dyDescent="0.25">
      <c r="A18" s="3"/>
      <c r="B18" s="280" t="s">
        <v>81</v>
      </c>
      <c r="C18" s="281"/>
    </row>
    <row r="19" spans="1:3" ht="15" customHeight="1" x14ac:dyDescent="0.25">
      <c r="A19" s="3"/>
      <c r="B19" s="2"/>
      <c r="C19" s="7"/>
    </row>
    <row r="20" spans="1:3" ht="15.75" x14ac:dyDescent="0.25">
      <c r="A20" s="3">
        <v>3</v>
      </c>
      <c r="B20" s="1" t="s">
        <v>82</v>
      </c>
      <c r="C20" s="1"/>
    </row>
    <row r="21" spans="1:3" ht="67.5" customHeight="1" x14ac:dyDescent="0.25">
      <c r="A21" s="1"/>
      <c r="B21" s="280" t="s">
        <v>83</v>
      </c>
      <c r="C21" s="281"/>
    </row>
  </sheetData>
  <mergeCells count="7">
    <mergeCell ref="B21:C21"/>
    <mergeCell ref="A2:C2"/>
    <mergeCell ref="A3:C3"/>
    <mergeCell ref="A12:C12"/>
    <mergeCell ref="B14:C14"/>
    <mergeCell ref="B15:C15"/>
    <mergeCell ref="B18:C18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8"/>
  <sheetViews>
    <sheetView view="pageBreakPreview" zoomScale="75" zoomScaleNormal="40" zoomScaleSheetLayoutView="75" workbookViewId="0">
      <pane xSplit="7" ySplit="13" topLeftCell="L14" activePane="bottomRight" state="frozen"/>
      <selection pane="topRight" activeCell="H1" sqref="H1"/>
      <selection pane="bottomLeft" activeCell="A14" sqref="A14"/>
      <selection pane="bottomRight" activeCell="F22" sqref="F22"/>
    </sheetView>
  </sheetViews>
  <sheetFormatPr defaultRowHeight="15" x14ac:dyDescent="0.25"/>
  <cols>
    <col min="1" max="1" width="5.5703125" style="6" customWidth="1"/>
    <col min="2" max="2" width="21.85546875" style="6" customWidth="1"/>
    <col min="3" max="3" width="26.5703125" style="119" customWidth="1"/>
    <col min="4" max="4" width="32.140625" style="119" customWidth="1"/>
    <col min="5" max="5" width="36.140625" style="119" customWidth="1"/>
    <col min="6" max="6" width="8" style="6" customWidth="1"/>
    <col min="7" max="7" width="8.85546875" style="6" customWidth="1"/>
    <col min="8" max="8" width="18.28515625" style="6" customWidth="1"/>
    <col min="9" max="9" width="8" style="136" customWidth="1"/>
    <col min="10" max="10" width="9.7109375" style="136" customWidth="1"/>
    <col min="11" max="11" width="20" style="6" customWidth="1"/>
    <col min="12" max="12" width="6.5703125" style="133" customWidth="1"/>
    <col min="13" max="13" width="11.42578125" style="137" customWidth="1"/>
    <col min="14" max="14" width="16.42578125" style="138" customWidth="1"/>
    <col min="15" max="15" width="6.28515625" style="137" customWidth="1"/>
    <col min="16" max="16" width="8.85546875" style="136" customWidth="1"/>
    <col min="17" max="17" width="15.28515625" style="136" customWidth="1"/>
    <col min="18" max="26" width="4.7109375" style="6" customWidth="1"/>
    <col min="27" max="27" width="5.28515625" style="6" customWidth="1"/>
    <col min="28" max="28" width="8.28515625" style="6" customWidth="1"/>
    <col min="29" max="29" width="16.42578125" style="6" customWidth="1"/>
    <col min="30" max="30" width="8.7109375" style="6" customWidth="1"/>
    <col min="31" max="31" width="12.28515625" style="6" customWidth="1"/>
    <col min="32" max="32" width="15.85546875" style="6" customWidth="1"/>
    <col min="33" max="33" width="9.28515625" style="6" customWidth="1"/>
    <col min="34" max="34" width="10.28515625" style="6" customWidth="1"/>
    <col min="35" max="35" width="12.140625" style="6" customWidth="1"/>
    <col min="36" max="36" width="14.5703125" style="6" customWidth="1"/>
    <col min="37" max="16384" width="9.140625" style="6"/>
  </cols>
  <sheetData>
    <row r="1" spans="1:36" ht="15.75" x14ac:dyDescent="0.25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</row>
    <row r="2" spans="1:36" ht="15.75" x14ac:dyDescent="0.25">
      <c r="A2" s="277" t="s">
        <v>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</row>
    <row r="3" spans="1:36" ht="15.75" x14ac:dyDescent="0.25">
      <c r="A3" s="277" t="s">
        <v>249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</row>
    <row r="4" spans="1:36" ht="15.75" x14ac:dyDescent="0.25">
      <c r="A4" s="277" t="s">
        <v>84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</row>
    <row r="5" spans="1:36" x14ac:dyDescent="0.25">
      <c r="A5" s="8"/>
      <c r="B5" s="8"/>
      <c r="C5" s="131"/>
      <c r="D5" s="131"/>
      <c r="E5" s="131"/>
      <c r="F5" s="8"/>
      <c r="G5" s="8"/>
      <c r="H5" s="8"/>
      <c r="I5" s="132"/>
      <c r="J5" s="132"/>
      <c r="K5" s="8"/>
      <c r="M5" s="134"/>
      <c r="N5" s="135"/>
      <c r="O5" s="134"/>
      <c r="P5" s="132"/>
      <c r="Q5" s="13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x14ac:dyDescent="0.25">
      <c r="A6" s="6" t="s">
        <v>101</v>
      </c>
    </row>
    <row r="7" spans="1:36" ht="18" customHeight="1" x14ac:dyDescent="0.25">
      <c r="A7" s="163" t="s">
        <v>113</v>
      </c>
      <c r="B7" s="6" t="s">
        <v>116</v>
      </c>
      <c r="C7" s="119" t="s">
        <v>256</v>
      </c>
      <c r="F7" s="119"/>
      <c r="G7" s="119"/>
      <c r="H7" s="119"/>
      <c r="I7" s="139"/>
      <c r="J7" s="139"/>
      <c r="K7" s="119"/>
      <c r="L7" s="139"/>
      <c r="M7" s="139" t="s">
        <v>250</v>
      </c>
    </row>
    <row r="8" spans="1:36" ht="15.75" x14ac:dyDescent="0.25">
      <c r="A8" s="163"/>
      <c r="F8" s="119"/>
      <c r="G8" s="119"/>
      <c r="H8" s="119"/>
      <c r="I8" s="139"/>
      <c r="J8" s="139"/>
      <c r="K8" s="119"/>
      <c r="L8" s="139"/>
      <c r="M8" s="139"/>
      <c r="N8" s="119"/>
    </row>
    <row r="9" spans="1:36" ht="15.75" x14ac:dyDescent="0.25">
      <c r="A9" s="163" t="s">
        <v>114</v>
      </c>
      <c r="B9" s="6" t="s">
        <v>3</v>
      </c>
      <c r="C9" s="278" t="s">
        <v>257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</row>
    <row r="10" spans="1:36" ht="15.75" x14ac:dyDescent="0.25">
      <c r="A10" s="163"/>
      <c r="D10" s="4"/>
      <c r="E10" s="4"/>
    </row>
    <row r="11" spans="1:36" ht="15.75" x14ac:dyDescent="0.25">
      <c r="A11" s="163" t="s">
        <v>115</v>
      </c>
      <c r="B11" s="6" t="s">
        <v>59</v>
      </c>
      <c r="C11" s="119" t="s">
        <v>2</v>
      </c>
      <c r="D11" s="4"/>
      <c r="E11" s="4"/>
    </row>
    <row r="13" spans="1:36" s="5" customFormat="1" ht="118.5" customHeight="1" x14ac:dyDescent="0.25">
      <c r="A13" s="259" t="s">
        <v>4</v>
      </c>
      <c r="B13" s="259" t="s">
        <v>5</v>
      </c>
      <c r="C13" s="259" t="s">
        <v>102</v>
      </c>
      <c r="D13" s="259" t="s">
        <v>85</v>
      </c>
      <c r="E13" s="257" t="s">
        <v>95</v>
      </c>
      <c r="F13" s="259" t="s">
        <v>6</v>
      </c>
      <c r="G13" s="259"/>
      <c r="H13" s="259"/>
      <c r="I13" s="259" t="s">
        <v>86</v>
      </c>
      <c r="J13" s="259"/>
      <c r="K13" s="259"/>
      <c r="L13" s="283" t="s">
        <v>99</v>
      </c>
      <c r="M13" s="283"/>
      <c r="N13" s="283"/>
      <c r="O13" s="262" t="s">
        <v>87</v>
      </c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4"/>
      <c r="AA13" s="259" t="s">
        <v>88</v>
      </c>
      <c r="AB13" s="259"/>
      <c r="AC13" s="259"/>
      <c r="AD13" s="259" t="s">
        <v>89</v>
      </c>
      <c r="AE13" s="259"/>
      <c r="AF13" s="259"/>
      <c r="AG13" s="259" t="s">
        <v>90</v>
      </c>
      <c r="AH13" s="259"/>
      <c r="AI13" s="259" t="s">
        <v>91</v>
      </c>
      <c r="AJ13" s="259" t="s">
        <v>105</v>
      </c>
    </row>
    <row r="14" spans="1:36" s="5" customFormat="1" ht="36" customHeight="1" x14ac:dyDescent="0.25">
      <c r="A14" s="259"/>
      <c r="B14" s="259"/>
      <c r="C14" s="259"/>
      <c r="D14" s="259"/>
      <c r="E14" s="258"/>
      <c r="F14" s="259"/>
      <c r="G14" s="259"/>
      <c r="H14" s="259"/>
      <c r="I14" s="259"/>
      <c r="J14" s="259"/>
      <c r="K14" s="259"/>
      <c r="L14" s="283"/>
      <c r="M14" s="283"/>
      <c r="N14" s="283"/>
      <c r="O14" s="252" t="s">
        <v>7</v>
      </c>
      <c r="P14" s="265"/>
      <c r="Q14" s="253"/>
      <c r="R14" s="254" t="s">
        <v>8</v>
      </c>
      <c r="S14" s="254"/>
      <c r="T14" s="254"/>
      <c r="U14" s="254" t="s">
        <v>9</v>
      </c>
      <c r="V14" s="254"/>
      <c r="W14" s="254"/>
      <c r="X14" s="254" t="s">
        <v>10</v>
      </c>
      <c r="Y14" s="254"/>
      <c r="Z14" s="254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</row>
    <row r="15" spans="1:36" s="5" customFormat="1" ht="24.75" customHeight="1" x14ac:dyDescent="0.25">
      <c r="A15" s="250">
        <v>1</v>
      </c>
      <c r="B15" s="250">
        <v>2</v>
      </c>
      <c r="C15" s="257">
        <v>3</v>
      </c>
      <c r="D15" s="257">
        <v>4</v>
      </c>
      <c r="E15" s="257">
        <v>5</v>
      </c>
      <c r="F15" s="253">
        <v>6</v>
      </c>
      <c r="G15" s="254"/>
      <c r="H15" s="254"/>
      <c r="I15" s="254">
        <v>7</v>
      </c>
      <c r="J15" s="254"/>
      <c r="K15" s="254"/>
      <c r="L15" s="287">
        <v>8</v>
      </c>
      <c r="M15" s="287"/>
      <c r="N15" s="287"/>
      <c r="O15" s="252">
        <v>9</v>
      </c>
      <c r="P15" s="265"/>
      <c r="Q15" s="253"/>
      <c r="R15" s="254">
        <v>10</v>
      </c>
      <c r="S15" s="254"/>
      <c r="T15" s="254"/>
      <c r="U15" s="254">
        <v>11</v>
      </c>
      <c r="V15" s="254"/>
      <c r="W15" s="254"/>
      <c r="X15" s="254">
        <v>12</v>
      </c>
      <c r="Y15" s="254"/>
      <c r="Z15" s="254"/>
      <c r="AA15" s="254">
        <v>13</v>
      </c>
      <c r="AB15" s="254"/>
      <c r="AC15" s="254"/>
      <c r="AD15" s="254" t="s">
        <v>93</v>
      </c>
      <c r="AE15" s="254"/>
      <c r="AF15" s="254"/>
      <c r="AG15" s="254" t="s">
        <v>94</v>
      </c>
      <c r="AH15" s="254"/>
      <c r="AI15" s="250">
        <v>16</v>
      </c>
      <c r="AJ15" s="250">
        <v>17</v>
      </c>
    </row>
    <row r="16" spans="1:36" s="5" customFormat="1" ht="15" customHeight="1" x14ac:dyDescent="0.25">
      <c r="A16" s="251"/>
      <c r="B16" s="251"/>
      <c r="C16" s="258"/>
      <c r="D16" s="258"/>
      <c r="E16" s="258"/>
      <c r="F16" s="252" t="s">
        <v>11</v>
      </c>
      <c r="G16" s="253"/>
      <c r="H16" s="118" t="s">
        <v>12</v>
      </c>
      <c r="I16" s="252" t="s">
        <v>11</v>
      </c>
      <c r="J16" s="253"/>
      <c r="K16" s="118" t="s">
        <v>12</v>
      </c>
      <c r="L16" s="284" t="s">
        <v>11</v>
      </c>
      <c r="M16" s="285"/>
      <c r="N16" s="120" t="s">
        <v>12</v>
      </c>
      <c r="O16" s="252" t="s">
        <v>11</v>
      </c>
      <c r="P16" s="253"/>
      <c r="Q16" s="117" t="s">
        <v>12</v>
      </c>
      <c r="R16" s="252" t="s">
        <v>11</v>
      </c>
      <c r="S16" s="253"/>
      <c r="T16" s="118" t="s">
        <v>12</v>
      </c>
      <c r="U16" s="252" t="s">
        <v>11</v>
      </c>
      <c r="V16" s="253"/>
      <c r="W16" s="118" t="s">
        <v>12</v>
      </c>
      <c r="X16" s="252" t="s">
        <v>11</v>
      </c>
      <c r="Y16" s="253"/>
      <c r="Z16" s="118" t="s">
        <v>12</v>
      </c>
      <c r="AA16" s="252" t="s">
        <v>11</v>
      </c>
      <c r="AB16" s="253"/>
      <c r="AC16" s="118" t="s">
        <v>12</v>
      </c>
      <c r="AD16" s="252" t="s">
        <v>11</v>
      </c>
      <c r="AE16" s="253"/>
      <c r="AF16" s="118" t="s">
        <v>12</v>
      </c>
      <c r="AG16" s="116" t="s">
        <v>11</v>
      </c>
      <c r="AH16" s="118" t="s">
        <v>12</v>
      </c>
      <c r="AI16" s="251"/>
      <c r="AJ16" s="251"/>
    </row>
    <row r="17" spans="1:36" s="5" customFormat="1" ht="15" customHeight="1" x14ac:dyDescent="0.25">
      <c r="A17" s="140">
        <v>1</v>
      </c>
      <c r="B17" s="266" t="s">
        <v>123</v>
      </c>
      <c r="C17" s="68"/>
      <c r="D17" s="68" t="s">
        <v>122</v>
      </c>
      <c r="E17" s="170" t="s">
        <v>303</v>
      </c>
      <c r="F17" s="84"/>
      <c r="G17" s="85"/>
      <c r="H17" s="28"/>
      <c r="I17" s="30"/>
      <c r="J17" s="85"/>
      <c r="K17" s="26"/>
      <c r="L17" s="92"/>
      <c r="M17" s="29"/>
      <c r="N17" s="57"/>
      <c r="O17" s="30"/>
      <c r="P17" s="31"/>
      <c r="Q17" s="31"/>
      <c r="R17" s="30"/>
      <c r="S17" s="31"/>
      <c r="T17" s="32"/>
      <c r="U17" s="30"/>
      <c r="V17" s="31"/>
      <c r="W17" s="32"/>
      <c r="X17" s="30"/>
      <c r="Y17" s="31"/>
      <c r="Z17" s="32"/>
      <c r="AA17" s="30"/>
      <c r="AB17" s="31"/>
      <c r="AC17" s="32"/>
      <c r="AD17" s="30"/>
      <c r="AE17" s="31"/>
      <c r="AF17" s="26">
        <f>K17+AC17</f>
        <v>0</v>
      </c>
      <c r="AG17" s="30"/>
      <c r="AH17" s="32"/>
      <c r="AI17" s="32"/>
      <c r="AJ17" s="32"/>
    </row>
    <row r="18" spans="1:36" s="5" customFormat="1" ht="85.5" customHeight="1" x14ac:dyDescent="0.25">
      <c r="A18" s="141"/>
      <c r="B18" s="267"/>
      <c r="C18" s="23"/>
      <c r="D18" s="23" t="s">
        <v>124</v>
      </c>
      <c r="E18" s="172" t="s">
        <v>304</v>
      </c>
      <c r="F18" s="33"/>
      <c r="G18" s="34"/>
      <c r="H18" s="35"/>
      <c r="I18" s="37"/>
      <c r="J18" s="43"/>
      <c r="K18" s="27"/>
      <c r="L18" s="93"/>
      <c r="M18" s="36"/>
      <c r="N18" s="58"/>
      <c r="O18" s="37"/>
      <c r="P18" s="38"/>
      <c r="Q18" s="102"/>
      <c r="R18" s="37"/>
      <c r="S18" s="38"/>
      <c r="T18" s="39"/>
      <c r="U18" s="37"/>
      <c r="V18" s="38"/>
      <c r="W18" s="39"/>
      <c r="X18" s="37"/>
      <c r="Y18" s="38"/>
      <c r="Z18" s="39"/>
      <c r="AA18" s="37"/>
      <c r="AB18" s="38"/>
      <c r="AC18" s="105">
        <f>Q18+T18+W18+Z18</f>
        <v>0</v>
      </c>
      <c r="AD18" s="37"/>
      <c r="AE18" s="38"/>
      <c r="AF18" s="39"/>
      <c r="AG18" s="37"/>
      <c r="AH18" s="39"/>
      <c r="AI18" s="39"/>
      <c r="AJ18" s="39"/>
    </row>
    <row r="19" spans="1:36" s="5" customFormat="1" ht="46.5" customHeight="1" x14ac:dyDescent="0.25">
      <c r="A19" s="141"/>
      <c r="B19" s="268"/>
      <c r="C19" s="40"/>
      <c r="D19" s="23" t="s">
        <v>125</v>
      </c>
      <c r="E19" s="171" t="s">
        <v>305</v>
      </c>
      <c r="F19" s="33" t="s">
        <v>251</v>
      </c>
      <c r="G19" s="34" t="s">
        <v>255</v>
      </c>
      <c r="H19" s="41"/>
      <c r="I19" s="37"/>
      <c r="J19" s="43"/>
      <c r="K19" s="27"/>
      <c r="L19" s="93"/>
      <c r="M19" s="36"/>
      <c r="N19" s="58"/>
      <c r="O19" s="37"/>
      <c r="P19" s="38"/>
      <c r="Q19" s="102"/>
      <c r="R19" s="37"/>
      <c r="S19" s="38"/>
      <c r="T19" s="39"/>
      <c r="U19" s="37"/>
      <c r="V19" s="38"/>
      <c r="W19" s="39"/>
      <c r="X19" s="37"/>
      <c r="Y19" s="38"/>
      <c r="Z19" s="39"/>
      <c r="AA19" s="37"/>
      <c r="AB19" s="38"/>
      <c r="AC19" s="105">
        <f t="shared" ref="AC19:AC77" si="0">Q19+T19+W19+Z19</f>
        <v>0</v>
      </c>
      <c r="AD19" s="37"/>
      <c r="AE19" s="38"/>
      <c r="AF19" s="39"/>
      <c r="AG19" s="37"/>
      <c r="AH19" s="39"/>
      <c r="AI19" s="39"/>
      <c r="AJ19" s="39"/>
    </row>
    <row r="20" spans="1:36" s="5" customFormat="1" ht="46.5" customHeight="1" x14ac:dyDescent="0.25">
      <c r="A20" s="141"/>
      <c r="B20" s="23"/>
      <c r="C20" s="70" t="s">
        <v>126</v>
      </c>
      <c r="D20" s="71" t="s">
        <v>127</v>
      </c>
      <c r="E20" s="167" t="s">
        <v>302</v>
      </c>
      <c r="F20" s="49"/>
      <c r="G20" s="42" t="s">
        <v>128</v>
      </c>
      <c r="H20" s="69"/>
      <c r="I20" s="37"/>
      <c r="J20" s="43"/>
      <c r="K20" s="27"/>
      <c r="L20" s="93"/>
      <c r="M20" s="36"/>
      <c r="N20" s="58"/>
      <c r="O20" s="37"/>
      <c r="P20" s="38"/>
      <c r="Q20" s="102"/>
      <c r="R20" s="37"/>
      <c r="S20" s="38"/>
      <c r="T20" s="39"/>
      <c r="U20" s="37"/>
      <c r="V20" s="38"/>
      <c r="W20" s="39"/>
      <c r="X20" s="37"/>
      <c r="Y20" s="38"/>
      <c r="Z20" s="39"/>
      <c r="AA20" s="37"/>
      <c r="AB20" s="38"/>
      <c r="AC20" s="105">
        <f t="shared" si="0"/>
        <v>0</v>
      </c>
      <c r="AD20" s="37"/>
      <c r="AE20" s="38"/>
      <c r="AF20" s="39"/>
      <c r="AG20" s="37"/>
      <c r="AH20" s="39"/>
      <c r="AI20" s="39"/>
      <c r="AJ20" s="39" t="s">
        <v>261</v>
      </c>
    </row>
    <row r="21" spans="1:36" s="5" customFormat="1" ht="46.5" customHeight="1" x14ac:dyDescent="0.25">
      <c r="A21" s="141"/>
      <c r="B21" s="23"/>
      <c r="C21" s="70" t="s">
        <v>129</v>
      </c>
      <c r="D21" s="70" t="s">
        <v>130</v>
      </c>
      <c r="E21" s="72"/>
      <c r="F21" s="49"/>
      <c r="G21" s="42"/>
      <c r="H21" s="73">
        <f>SUM(H22:H25)</f>
        <v>80118900</v>
      </c>
      <c r="I21" s="89"/>
      <c r="J21" s="59"/>
      <c r="K21" s="73">
        <f>SUM(K22:K25)</f>
        <v>25745900</v>
      </c>
      <c r="L21" s="94"/>
      <c r="M21" s="60"/>
      <c r="N21" s="61">
        <f>SUM(N22:N25)</f>
        <v>8565750</v>
      </c>
      <c r="O21" s="37"/>
      <c r="P21" s="38"/>
      <c r="Q21" s="103">
        <f>SUM(Q22:Q25)</f>
        <v>2018400</v>
      </c>
      <c r="R21" s="37"/>
      <c r="S21" s="38"/>
      <c r="T21" s="39"/>
      <c r="U21" s="37"/>
      <c r="V21" s="38"/>
      <c r="W21" s="39"/>
      <c r="X21" s="37"/>
      <c r="Y21" s="38"/>
      <c r="Z21" s="39"/>
      <c r="AA21" s="37"/>
      <c r="AB21" s="38"/>
      <c r="AC21" s="106">
        <f>Q21+T21+W21+Z21</f>
        <v>2018400</v>
      </c>
      <c r="AD21" s="37"/>
      <c r="AE21" s="38"/>
      <c r="AF21" s="106">
        <f>K21+AC21</f>
        <v>27764300</v>
      </c>
      <c r="AG21" s="110"/>
      <c r="AH21" s="109">
        <f>AF21/H21*100%</f>
        <v>0.34653870684694871</v>
      </c>
      <c r="AI21" s="39"/>
      <c r="AJ21" s="39" t="s">
        <v>260</v>
      </c>
    </row>
    <row r="22" spans="1:36" s="5" customFormat="1" ht="63.75" customHeight="1" x14ac:dyDescent="0.25">
      <c r="A22" s="141"/>
      <c r="B22" s="23"/>
      <c r="C22" s="21" t="s">
        <v>131</v>
      </c>
      <c r="D22" s="21" t="s">
        <v>132</v>
      </c>
      <c r="E22" s="167" t="s">
        <v>270</v>
      </c>
      <c r="F22" s="49">
        <v>6</v>
      </c>
      <c r="G22" s="42" t="s">
        <v>133</v>
      </c>
      <c r="H22" s="69">
        <v>15044600</v>
      </c>
      <c r="I22" s="37">
        <v>4</v>
      </c>
      <c r="J22" s="44" t="s">
        <v>133</v>
      </c>
      <c r="K22" s="27">
        <v>4044600</v>
      </c>
      <c r="L22" s="93">
        <v>2</v>
      </c>
      <c r="M22" s="36" t="s">
        <v>133</v>
      </c>
      <c r="N22" s="58">
        <v>1050000</v>
      </c>
      <c r="O22" s="37">
        <v>2</v>
      </c>
      <c r="P22" s="38" t="s">
        <v>133</v>
      </c>
      <c r="Q22" s="102">
        <v>750000</v>
      </c>
      <c r="R22" s="37"/>
      <c r="S22" s="38"/>
      <c r="T22" s="39"/>
      <c r="U22" s="37"/>
      <c r="V22" s="38"/>
      <c r="W22" s="39"/>
      <c r="X22" s="37"/>
      <c r="Y22" s="38"/>
      <c r="Z22" s="39"/>
      <c r="AA22" s="37">
        <v>2</v>
      </c>
      <c r="AB22" s="38" t="s">
        <v>133</v>
      </c>
      <c r="AC22" s="105">
        <f t="shared" si="0"/>
        <v>750000</v>
      </c>
      <c r="AD22" s="37">
        <f>I22+AA22</f>
        <v>6</v>
      </c>
      <c r="AE22" s="42" t="s">
        <v>133</v>
      </c>
      <c r="AF22" s="105">
        <f>K22+AC22</f>
        <v>4794600</v>
      </c>
      <c r="AG22" s="110">
        <f>AD22/F22*100%</f>
        <v>1</v>
      </c>
      <c r="AH22" s="108">
        <f t="shared" ref="AH22:AH76" si="1">AF22/H22*100%</f>
        <v>0.31869242120096247</v>
      </c>
      <c r="AI22" s="39"/>
      <c r="AJ22" s="50" t="s">
        <v>258</v>
      </c>
    </row>
    <row r="23" spans="1:36" s="5" customFormat="1" ht="51.75" customHeight="1" x14ac:dyDescent="0.25">
      <c r="A23" s="141"/>
      <c r="B23" s="23"/>
      <c r="C23" s="21" t="s">
        <v>134</v>
      </c>
      <c r="D23" s="21" t="s">
        <v>135</v>
      </c>
      <c r="E23" s="167" t="s">
        <v>271</v>
      </c>
      <c r="F23" s="49">
        <v>5</v>
      </c>
      <c r="G23" s="42" t="s">
        <v>133</v>
      </c>
      <c r="H23" s="69">
        <v>35656000</v>
      </c>
      <c r="I23" s="37">
        <v>2</v>
      </c>
      <c r="J23" s="44" t="s">
        <v>133</v>
      </c>
      <c r="K23" s="27">
        <v>12960000</v>
      </c>
      <c r="L23" s="93">
        <v>1</v>
      </c>
      <c r="M23" s="36" t="s">
        <v>149</v>
      </c>
      <c r="N23" s="58">
        <v>4426250</v>
      </c>
      <c r="O23" s="37"/>
      <c r="P23" s="38"/>
      <c r="Q23" s="102"/>
      <c r="R23" s="37"/>
      <c r="S23" s="38"/>
      <c r="T23" s="39"/>
      <c r="U23" s="37"/>
      <c r="V23" s="38"/>
      <c r="W23" s="39"/>
      <c r="X23" s="37"/>
      <c r="Y23" s="38"/>
      <c r="Z23" s="39"/>
      <c r="AA23" s="37"/>
      <c r="AB23" s="38"/>
      <c r="AC23" s="105">
        <f t="shared" si="0"/>
        <v>0</v>
      </c>
      <c r="AD23" s="37">
        <f t="shared" ref="AD23:AD77" si="2">I23+AA23</f>
        <v>2</v>
      </c>
      <c r="AE23" s="42" t="s">
        <v>133</v>
      </c>
      <c r="AF23" s="105">
        <f t="shared" ref="AF23:AF77" si="3">K23+AC23</f>
        <v>12960000</v>
      </c>
      <c r="AG23" s="110">
        <f t="shared" ref="AG23:AG77" si="4">AD23/F23*100%</f>
        <v>0.4</v>
      </c>
      <c r="AH23" s="108">
        <f t="shared" si="1"/>
        <v>0.3634731882432129</v>
      </c>
      <c r="AI23" s="39"/>
      <c r="AJ23" s="50" t="s">
        <v>258</v>
      </c>
    </row>
    <row r="24" spans="1:36" s="5" customFormat="1" ht="53.25" customHeight="1" x14ac:dyDescent="0.25">
      <c r="A24" s="141"/>
      <c r="B24" s="23"/>
      <c r="C24" s="21" t="s">
        <v>138</v>
      </c>
      <c r="D24" s="21" t="s">
        <v>139</v>
      </c>
      <c r="E24" s="167" t="s">
        <v>272</v>
      </c>
      <c r="F24" s="49">
        <v>5</v>
      </c>
      <c r="G24" s="42" t="s">
        <v>133</v>
      </c>
      <c r="H24" s="41">
        <v>16654200</v>
      </c>
      <c r="I24" s="37">
        <v>3</v>
      </c>
      <c r="J24" s="44" t="s">
        <v>133</v>
      </c>
      <c r="K24" s="27">
        <v>6870200</v>
      </c>
      <c r="L24" s="93">
        <v>1</v>
      </c>
      <c r="M24" s="36" t="s">
        <v>133</v>
      </c>
      <c r="N24" s="58">
        <v>1568400</v>
      </c>
      <c r="O24" s="93">
        <v>1</v>
      </c>
      <c r="P24" s="36" t="s">
        <v>133</v>
      </c>
      <c r="Q24" s="102">
        <v>1268400</v>
      </c>
      <c r="R24" s="37"/>
      <c r="S24" s="38"/>
      <c r="T24" s="39"/>
      <c r="U24" s="37"/>
      <c r="V24" s="38"/>
      <c r="W24" s="39"/>
      <c r="X24" s="37"/>
      <c r="Y24" s="38"/>
      <c r="Z24" s="39"/>
      <c r="AA24" s="93">
        <v>1</v>
      </c>
      <c r="AB24" s="36" t="s">
        <v>133</v>
      </c>
      <c r="AC24" s="105">
        <f t="shared" si="0"/>
        <v>1268400</v>
      </c>
      <c r="AD24" s="37">
        <f t="shared" si="2"/>
        <v>4</v>
      </c>
      <c r="AE24" s="42" t="s">
        <v>133</v>
      </c>
      <c r="AF24" s="105">
        <f t="shared" si="3"/>
        <v>8138600</v>
      </c>
      <c r="AG24" s="110">
        <f t="shared" si="4"/>
        <v>0.8</v>
      </c>
      <c r="AH24" s="108">
        <f t="shared" si="1"/>
        <v>0.48868153378727286</v>
      </c>
      <c r="AI24" s="39"/>
      <c r="AJ24" s="50" t="s">
        <v>258</v>
      </c>
    </row>
    <row r="25" spans="1:36" s="5" customFormat="1" ht="46.5" customHeight="1" x14ac:dyDescent="0.25">
      <c r="A25" s="141"/>
      <c r="B25" s="23"/>
      <c r="C25" s="21" t="s">
        <v>136</v>
      </c>
      <c r="D25" s="21" t="s">
        <v>137</v>
      </c>
      <c r="E25" s="167" t="s">
        <v>276</v>
      </c>
      <c r="F25" s="49">
        <v>7</v>
      </c>
      <c r="G25" s="42" t="s">
        <v>133</v>
      </c>
      <c r="H25" s="41">
        <v>12764100</v>
      </c>
      <c r="I25" s="37">
        <v>2</v>
      </c>
      <c r="J25" s="44" t="s">
        <v>133</v>
      </c>
      <c r="K25" s="27">
        <v>1871100</v>
      </c>
      <c r="L25" s="93">
        <v>2</v>
      </c>
      <c r="M25" s="36" t="s">
        <v>133</v>
      </c>
      <c r="N25" s="58">
        <v>1521100</v>
      </c>
      <c r="O25" s="37"/>
      <c r="P25" s="38"/>
      <c r="Q25" s="102"/>
      <c r="R25" s="37"/>
      <c r="S25" s="38"/>
      <c r="T25" s="39"/>
      <c r="U25" s="37"/>
      <c r="V25" s="38"/>
      <c r="W25" s="39"/>
      <c r="X25" s="37"/>
      <c r="Y25" s="38"/>
      <c r="Z25" s="39"/>
      <c r="AA25" s="37"/>
      <c r="AB25" s="38"/>
      <c r="AC25" s="105">
        <f t="shared" si="0"/>
        <v>0</v>
      </c>
      <c r="AD25" s="37">
        <f t="shared" si="2"/>
        <v>2</v>
      </c>
      <c r="AE25" s="42" t="s">
        <v>133</v>
      </c>
      <c r="AF25" s="105">
        <f t="shared" si="3"/>
        <v>1871100</v>
      </c>
      <c r="AG25" s="110">
        <f t="shared" si="4"/>
        <v>0.2857142857142857</v>
      </c>
      <c r="AH25" s="108">
        <f t="shared" si="1"/>
        <v>0.14659082896561448</v>
      </c>
      <c r="AI25" s="39"/>
      <c r="AJ25" s="50" t="s">
        <v>258</v>
      </c>
    </row>
    <row r="26" spans="1:36" s="5" customFormat="1" ht="46.5" customHeight="1" x14ac:dyDescent="0.25">
      <c r="A26" s="141"/>
      <c r="B26" s="23"/>
      <c r="C26" s="22" t="s">
        <v>140</v>
      </c>
      <c r="D26" s="22" t="s">
        <v>141</v>
      </c>
      <c r="E26" s="72"/>
      <c r="F26" s="49"/>
      <c r="G26" s="42"/>
      <c r="H26" s="62">
        <f>SUM(H27:H29)</f>
        <v>4924172510</v>
      </c>
      <c r="I26" s="89"/>
      <c r="J26" s="59"/>
      <c r="K26" s="62">
        <f>SUM(K27:K29)</f>
        <v>4002232378</v>
      </c>
      <c r="L26" s="94"/>
      <c r="M26" s="60"/>
      <c r="N26" s="62">
        <f>SUM(N27:N29)</f>
        <v>1316553473</v>
      </c>
      <c r="O26" s="37"/>
      <c r="P26" s="38"/>
      <c r="Q26" s="104">
        <f>SUM(Q27:Q29)</f>
        <v>229880494</v>
      </c>
      <c r="R26" s="37"/>
      <c r="S26" s="38"/>
      <c r="T26" s="39"/>
      <c r="U26" s="37"/>
      <c r="V26" s="38"/>
      <c r="W26" s="39"/>
      <c r="X26" s="37"/>
      <c r="Y26" s="38"/>
      <c r="Z26" s="39"/>
      <c r="AA26" s="37"/>
      <c r="AB26" s="38"/>
      <c r="AC26" s="106">
        <f t="shared" si="0"/>
        <v>229880494</v>
      </c>
      <c r="AD26" s="37">
        <f t="shared" si="2"/>
        <v>0</v>
      </c>
      <c r="AE26" s="42"/>
      <c r="AF26" s="106">
        <f t="shared" si="3"/>
        <v>4232112872</v>
      </c>
      <c r="AG26" s="110"/>
      <c r="AH26" s="109">
        <f t="shared" si="1"/>
        <v>0.85945666269925214</v>
      </c>
      <c r="AI26" s="39"/>
      <c r="AJ26" s="39" t="s">
        <v>260</v>
      </c>
    </row>
    <row r="27" spans="1:36" s="5" customFormat="1" ht="46.5" customHeight="1" x14ac:dyDescent="0.25">
      <c r="A27" s="141"/>
      <c r="B27" s="23"/>
      <c r="C27" s="21" t="s">
        <v>144</v>
      </c>
      <c r="D27" s="21" t="s">
        <v>145</v>
      </c>
      <c r="E27" s="167" t="s">
        <v>274</v>
      </c>
      <c r="F27" s="49">
        <v>71</v>
      </c>
      <c r="G27" s="42" t="s">
        <v>146</v>
      </c>
      <c r="H27" s="41">
        <v>4791693011</v>
      </c>
      <c r="I27" s="37">
        <v>43</v>
      </c>
      <c r="J27" s="43" t="s">
        <v>146</v>
      </c>
      <c r="K27" s="27">
        <v>3939004678</v>
      </c>
      <c r="L27" s="93">
        <v>14</v>
      </c>
      <c r="M27" s="36" t="s">
        <v>146</v>
      </c>
      <c r="N27" s="58">
        <v>1297096473</v>
      </c>
      <c r="O27" s="37">
        <v>14</v>
      </c>
      <c r="P27" s="38" t="s">
        <v>146</v>
      </c>
      <c r="Q27" s="102">
        <v>225723494</v>
      </c>
      <c r="R27" s="37"/>
      <c r="S27" s="38"/>
      <c r="T27" s="39"/>
      <c r="U27" s="37"/>
      <c r="V27" s="38"/>
      <c r="W27" s="39"/>
      <c r="X27" s="37"/>
      <c r="Y27" s="38"/>
      <c r="Z27" s="39"/>
      <c r="AA27" s="37">
        <v>14</v>
      </c>
      <c r="AB27" s="38" t="s">
        <v>146</v>
      </c>
      <c r="AC27" s="105">
        <f t="shared" si="0"/>
        <v>225723494</v>
      </c>
      <c r="AD27" s="37">
        <f t="shared" si="2"/>
        <v>57</v>
      </c>
      <c r="AE27" s="42" t="s">
        <v>146</v>
      </c>
      <c r="AF27" s="105">
        <f t="shared" si="3"/>
        <v>4164728172</v>
      </c>
      <c r="AG27" s="110">
        <f t="shared" si="4"/>
        <v>0.80281690140845074</v>
      </c>
      <c r="AH27" s="108">
        <f t="shared" si="1"/>
        <v>0.86915588340890892</v>
      </c>
      <c r="AI27" s="39"/>
      <c r="AJ27" s="50" t="s">
        <v>258</v>
      </c>
    </row>
    <row r="28" spans="1:36" s="5" customFormat="1" ht="46.5" customHeight="1" x14ac:dyDescent="0.25">
      <c r="A28" s="141"/>
      <c r="B28" s="23"/>
      <c r="C28" s="21" t="s">
        <v>147</v>
      </c>
      <c r="D28" s="23" t="s">
        <v>148</v>
      </c>
      <c r="E28" s="167" t="s">
        <v>275</v>
      </c>
      <c r="F28" s="49">
        <v>25</v>
      </c>
      <c r="G28" s="42" t="s">
        <v>149</v>
      </c>
      <c r="H28" s="41">
        <v>112007499</v>
      </c>
      <c r="I28" s="37">
        <v>17</v>
      </c>
      <c r="J28" s="43" t="s">
        <v>149</v>
      </c>
      <c r="K28" s="27">
        <v>56593700</v>
      </c>
      <c r="L28" s="93">
        <v>4</v>
      </c>
      <c r="M28" s="36" t="s">
        <v>149</v>
      </c>
      <c r="N28" s="58">
        <v>18000000</v>
      </c>
      <c r="O28" s="93">
        <v>4</v>
      </c>
      <c r="P28" s="36" t="s">
        <v>149</v>
      </c>
      <c r="Q28" s="102">
        <v>3000000</v>
      </c>
      <c r="R28" s="37"/>
      <c r="S28" s="38"/>
      <c r="T28" s="39"/>
      <c r="U28" s="37"/>
      <c r="V28" s="38"/>
      <c r="W28" s="39"/>
      <c r="X28" s="37"/>
      <c r="Y28" s="38"/>
      <c r="Z28" s="39"/>
      <c r="AA28" s="93">
        <v>4</v>
      </c>
      <c r="AB28" s="36" t="s">
        <v>149</v>
      </c>
      <c r="AC28" s="105">
        <f t="shared" si="0"/>
        <v>3000000</v>
      </c>
      <c r="AD28" s="37">
        <f t="shared" si="2"/>
        <v>21</v>
      </c>
      <c r="AE28" s="42" t="s">
        <v>149</v>
      </c>
      <c r="AF28" s="105">
        <f t="shared" si="3"/>
        <v>59593700</v>
      </c>
      <c r="AG28" s="110">
        <f t="shared" si="4"/>
        <v>0.84</v>
      </c>
      <c r="AH28" s="108">
        <f t="shared" si="1"/>
        <v>0.53205098347924007</v>
      </c>
      <c r="AI28" s="39"/>
      <c r="AJ28" s="50" t="s">
        <v>258</v>
      </c>
    </row>
    <row r="29" spans="1:36" s="5" customFormat="1" ht="46.5" customHeight="1" x14ac:dyDescent="0.25">
      <c r="A29" s="141"/>
      <c r="B29" s="23"/>
      <c r="C29" s="21" t="s">
        <v>142</v>
      </c>
      <c r="D29" s="23" t="s">
        <v>143</v>
      </c>
      <c r="E29" s="167" t="s">
        <v>273</v>
      </c>
      <c r="F29" s="49">
        <v>5</v>
      </c>
      <c r="G29" s="42" t="s">
        <v>133</v>
      </c>
      <c r="H29" s="41">
        <v>20472000</v>
      </c>
      <c r="I29" s="37">
        <v>3</v>
      </c>
      <c r="J29" s="44" t="s">
        <v>133</v>
      </c>
      <c r="K29" s="27">
        <v>6634000</v>
      </c>
      <c r="L29" s="93">
        <v>1</v>
      </c>
      <c r="M29" s="36" t="s">
        <v>133</v>
      </c>
      <c r="N29" s="58">
        <v>1457000</v>
      </c>
      <c r="O29" s="93">
        <v>1</v>
      </c>
      <c r="P29" s="36" t="s">
        <v>133</v>
      </c>
      <c r="Q29" s="102">
        <v>1157000</v>
      </c>
      <c r="R29" s="37"/>
      <c r="S29" s="38"/>
      <c r="T29" s="39"/>
      <c r="U29" s="37"/>
      <c r="V29" s="38"/>
      <c r="W29" s="39"/>
      <c r="X29" s="37"/>
      <c r="Y29" s="38"/>
      <c r="Z29" s="39"/>
      <c r="AA29" s="93">
        <v>1</v>
      </c>
      <c r="AB29" s="36" t="s">
        <v>133</v>
      </c>
      <c r="AC29" s="105">
        <f t="shared" si="0"/>
        <v>1157000</v>
      </c>
      <c r="AD29" s="37">
        <f t="shared" si="2"/>
        <v>4</v>
      </c>
      <c r="AE29" s="42" t="s">
        <v>133</v>
      </c>
      <c r="AF29" s="105">
        <f t="shared" si="3"/>
        <v>7791000</v>
      </c>
      <c r="AG29" s="110">
        <f t="shared" si="4"/>
        <v>0.8</v>
      </c>
      <c r="AH29" s="108">
        <f t="shared" si="1"/>
        <v>0.38056858147713951</v>
      </c>
      <c r="AI29" s="39"/>
      <c r="AJ29" s="50" t="s">
        <v>258</v>
      </c>
    </row>
    <row r="30" spans="1:36" s="5" customFormat="1" ht="46.5" customHeight="1" x14ac:dyDescent="0.25">
      <c r="A30" s="141"/>
      <c r="B30" s="23"/>
      <c r="C30" s="22" t="s">
        <v>150</v>
      </c>
      <c r="D30" s="22" t="s">
        <v>151</v>
      </c>
      <c r="E30" s="72"/>
      <c r="F30" s="49"/>
      <c r="G30" s="42"/>
      <c r="H30" s="62">
        <f>SUM(H31)</f>
        <v>16500000</v>
      </c>
      <c r="I30" s="89"/>
      <c r="J30" s="59"/>
      <c r="K30" s="63">
        <v>7700000</v>
      </c>
      <c r="L30" s="94"/>
      <c r="M30" s="60"/>
      <c r="N30" s="61"/>
      <c r="O30" s="37"/>
      <c r="P30" s="38"/>
      <c r="Q30" s="102"/>
      <c r="R30" s="37"/>
      <c r="S30" s="38"/>
      <c r="T30" s="39"/>
      <c r="U30" s="37"/>
      <c r="V30" s="38"/>
      <c r="W30" s="39"/>
      <c r="X30" s="37"/>
      <c r="Y30" s="38"/>
      <c r="Z30" s="39"/>
      <c r="AA30" s="37"/>
      <c r="AB30" s="38"/>
      <c r="AC30" s="105">
        <f t="shared" si="0"/>
        <v>0</v>
      </c>
      <c r="AD30" s="37">
        <f t="shared" si="2"/>
        <v>0</v>
      </c>
      <c r="AE30" s="42"/>
      <c r="AF30" s="105">
        <f t="shared" si="3"/>
        <v>7700000</v>
      </c>
      <c r="AG30" s="110"/>
      <c r="AH30" s="108">
        <f t="shared" si="1"/>
        <v>0.46666666666666667</v>
      </c>
      <c r="AI30" s="39"/>
      <c r="AJ30" s="39" t="s">
        <v>260</v>
      </c>
    </row>
    <row r="31" spans="1:36" s="5" customFormat="1" ht="46.5" customHeight="1" x14ac:dyDescent="0.25">
      <c r="A31" s="141"/>
      <c r="B31" s="23"/>
      <c r="C31" s="21" t="s">
        <v>152</v>
      </c>
      <c r="D31" s="23" t="s">
        <v>153</v>
      </c>
      <c r="E31" s="72"/>
      <c r="F31" s="49">
        <v>80</v>
      </c>
      <c r="G31" s="42" t="s">
        <v>154</v>
      </c>
      <c r="H31" s="69">
        <v>16500000</v>
      </c>
      <c r="I31" s="37">
        <v>25</v>
      </c>
      <c r="J31" s="43" t="s">
        <v>154</v>
      </c>
      <c r="K31" s="27">
        <v>7700000</v>
      </c>
      <c r="L31" s="93">
        <v>0</v>
      </c>
      <c r="M31" s="36"/>
      <c r="N31" s="58">
        <v>0</v>
      </c>
      <c r="O31" s="37"/>
      <c r="P31" s="38"/>
      <c r="Q31" s="102"/>
      <c r="R31" s="37"/>
      <c r="S31" s="38"/>
      <c r="T31" s="39"/>
      <c r="U31" s="37"/>
      <c r="V31" s="38"/>
      <c r="W31" s="39"/>
      <c r="X31" s="37"/>
      <c r="Y31" s="38"/>
      <c r="Z31" s="39"/>
      <c r="AA31" s="37"/>
      <c r="AB31" s="38"/>
      <c r="AC31" s="105">
        <f t="shared" si="0"/>
        <v>0</v>
      </c>
      <c r="AD31" s="37">
        <f t="shared" si="2"/>
        <v>25</v>
      </c>
      <c r="AE31" s="42" t="s">
        <v>154</v>
      </c>
      <c r="AF31" s="105">
        <f t="shared" si="3"/>
        <v>7700000</v>
      </c>
      <c r="AG31" s="110">
        <f t="shared" si="4"/>
        <v>0.3125</v>
      </c>
      <c r="AH31" s="108">
        <f t="shared" si="1"/>
        <v>0.46666666666666667</v>
      </c>
      <c r="AI31" s="39"/>
      <c r="AJ31" s="50" t="s">
        <v>259</v>
      </c>
    </row>
    <row r="32" spans="1:36" s="5" customFormat="1" ht="46.5" customHeight="1" x14ac:dyDescent="0.25">
      <c r="A32" s="141"/>
      <c r="B32" s="23"/>
      <c r="C32" s="22" t="s">
        <v>155</v>
      </c>
      <c r="D32" s="22" t="s">
        <v>156</v>
      </c>
      <c r="E32" s="72"/>
      <c r="F32" s="49"/>
      <c r="G32" s="42"/>
      <c r="H32" s="62">
        <f>SUM(H33:H41)</f>
        <v>376201750</v>
      </c>
      <c r="I32" s="89"/>
      <c r="J32" s="59"/>
      <c r="K32" s="62">
        <f>SUM(K33:K41)</f>
        <v>278062000</v>
      </c>
      <c r="L32" s="94"/>
      <c r="M32" s="60"/>
      <c r="N32" s="62">
        <f>SUM(N33:N41)</f>
        <v>49391260</v>
      </c>
      <c r="O32" s="37"/>
      <c r="P32" s="38"/>
      <c r="Q32" s="104">
        <f>SUM(Q33:Q41)</f>
        <v>32226496.600000001</v>
      </c>
      <c r="R32" s="37"/>
      <c r="S32" s="38"/>
      <c r="T32" s="39"/>
      <c r="U32" s="37"/>
      <c r="V32" s="38"/>
      <c r="W32" s="39"/>
      <c r="X32" s="37"/>
      <c r="Y32" s="38"/>
      <c r="Z32" s="39"/>
      <c r="AA32" s="37"/>
      <c r="AB32" s="38"/>
      <c r="AC32" s="106">
        <f t="shared" si="0"/>
        <v>32226496.600000001</v>
      </c>
      <c r="AD32" s="37">
        <f t="shared" si="2"/>
        <v>0</v>
      </c>
      <c r="AE32" s="42"/>
      <c r="AF32" s="106">
        <f t="shared" si="3"/>
        <v>310288496.60000002</v>
      </c>
      <c r="AG32" s="110"/>
      <c r="AH32" s="109">
        <f t="shared" si="1"/>
        <v>0.82479280492448537</v>
      </c>
      <c r="AI32" s="39"/>
      <c r="AJ32" s="39" t="s">
        <v>260</v>
      </c>
    </row>
    <row r="33" spans="1:36" s="5" customFormat="1" ht="53.25" customHeight="1" x14ac:dyDescent="0.25">
      <c r="A33" s="141"/>
      <c r="B33" s="23"/>
      <c r="C33" s="21" t="s">
        <v>161</v>
      </c>
      <c r="D33" s="21" t="s">
        <v>162</v>
      </c>
      <c r="E33" s="167" t="s">
        <v>277</v>
      </c>
      <c r="F33" s="49">
        <v>23</v>
      </c>
      <c r="G33" s="42" t="s">
        <v>149</v>
      </c>
      <c r="H33" s="41">
        <v>16309200</v>
      </c>
      <c r="I33" s="37">
        <v>13</v>
      </c>
      <c r="J33" s="43" t="s">
        <v>149</v>
      </c>
      <c r="K33" s="27">
        <v>10691000</v>
      </c>
      <c r="L33" s="93">
        <v>3</v>
      </c>
      <c r="M33" s="36" t="s">
        <v>149</v>
      </c>
      <c r="N33" s="58">
        <v>3636500</v>
      </c>
      <c r="O33" s="37">
        <v>2</v>
      </c>
      <c r="P33" s="5" t="s">
        <v>149</v>
      </c>
      <c r="Q33" s="102">
        <v>3169500</v>
      </c>
      <c r="R33" s="37"/>
      <c r="S33" s="38"/>
      <c r="T33" s="39"/>
      <c r="U33" s="37"/>
      <c r="V33" s="38"/>
      <c r="W33" s="39"/>
      <c r="X33" s="37"/>
      <c r="Y33" s="38"/>
      <c r="Z33" s="39"/>
      <c r="AA33" s="37">
        <v>2</v>
      </c>
      <c r="AB33" s="5" t="s">
        <v>149</v>
      </c>
      <c r="AC33" s="105">
        <f t="shared" si="0"/>
        <v>3169500</v>
      </c>
      <c r="AD33" s="37">
        <f t="shared" si="2"/>
        <v>15</v>
      </c>
      <c r="AE33" s="42" t="s">
        <v>149</v>
      </c>
      <c r="AF33" s="105">
        <f t="shared" si="3"/>
        <v>13860500</v>
      </c>
      <c r="AG33" s="110">
        <f t="shared" si="4"/>
        <v>0.65217391304347827</v>
      </c>
      <c r="AH33" s="108">
        <f t="shared" si="1"/>
        <v>0.8498577490005641</v>
      </c>
      <c r="AI33" s="39"/>
      <c r="AJ33" s="50" t="s">
        <v>259</v>
      </c>
    </row>
    <row r="34" spans="1:36" s="5" customFormat="1" ht="46.5" customHeight="1" x14ac:dyDescent="0.25">
      <c r="A34" s="141"/>
      <c r="B34" s="23"/>
      <c r="C34" s="21" t="s">
        <v>157</v>
      </c>
      <c r="D34" s="21" t="s">
        <v>158</v>
      </c>
      <c r="E34" s="167" t="s">
        <v>278</v>
      </c>
      <c r="F34" s="49">
        <v>335</v>
      </c>
      <c r="G34" s="42" t="s">
        <v>149</v>
      </c>
      <c r="H34" s="41">
        <v>86404800</v>
      </c>
      <c r="I34" s="37">
        <v>201</v>
      </c>
      <c r="J34" s="43" t="s">
        <v>149</v>
      </c>
      <c r="K34" s="27">
        <v>78838050</v>
      </c>
      <c r="L34" s="93">
        <v>67</v>
      </c>
      <c r="M34" s="36" t="s">
        <v>149</v>
      </c>
      <c r="N34" s="58">
        <v>29422010</v>
      </c>
      <c r="O34" s="37">
        <f>42+23</f>
        <v>65</v>
      </c>
      <c r="P34" s="36" t="s">
        <v>149</v>
      </c>
      <c r="Q34" s="102">
        <v>25472690</v>
      </c>
      <c r="R34" s="37"/>
      <c r="S34" s="38"/>
      <c r="T34" s="39"/>
      <c r="U34" s="37"/>
      <c r="V34" s="38"/>
      <c r="W34" s="39"/>
      <c r="X34" s="37"/>
      <c r="Y34" s="38"/>
      <c r="Z34" s="39"/>
      <c r="AA34" s="37">
        <f>42+23</f>
        <v>65</v>
      </c>
      <c r="AB34" s="36" t="s">
        <v>149</v>
      </c>
      <c r="AC34" s="105">
        <f t="shared" si="0"/>
        <v>25472690</v>
      </c>
      <c r="AD34" s="37">
        <f t="shared" si="2"/>
        <v>266</v>
      </c>
      <c r="AE34" s="42" t="s">
        <v>149</v>
      </c>
      <c r="AF34" s="105">
        <f t="shared" si="3"/>
        <v>104310740</v>
      </c>
      <c r="AG34" s="110">
        <f t="shared" si="4"/>
        <v>0.79402985074626864</v>
      </c>
      <c r="AH34" s="108">
        <f t="shared" si="1"/>
        <v>1.2072331629724276</v>
      </c>
      <c r="AI34" s="39"/>
      <c r="AJ34" s="50" t="s">
        <v>259</v>
      </c>
    </row>
    <row r="35" spans="1:36" s="5" customFormat="1" ht="46.5" customHeight="1" x14ac:dyDescent="0.25">
      <c r="A35" s="141"/>
      <c r="B35" s="23"/>
      <c r="C35" s="286" t="s">
        <v>163</v>
      </c>
      <c r="D35" s="24" t="s">
        <v>164</v>
      </c>
      <c r="E35" s="168" t="s">
        <v>279</v>
      </c>
      <c r="F35" s="25">
        <v>80474</v>
      </c>
      <c r="G35" s="42" t="s">
        <v>166</v>
      </c>
      <c r="H35" s="41">
        <v>10594000</v>
      </c>
      <c r="I35" s="37">
        <v>52474</v>
      </c>
      <c r="J35" s="43" t="s">
        <v>166</v>
      </c>
      <c r="K35" s="27">
        <v>11113600</v>
      </c>
      <c r="L35" s="93">
        <v>9352</v>
      </c>
      <c r="M35" s="36" t="s">
        <v>166</v>
      </c>
      <c r="N35" s="58">
        <v>2338000</v>
      </c>
      <c r="O35" s="37">
        <f>215000/250</f>
        <v>860</v>
      </c>
      <c r="P35" s="36" t="s">
        <v>166</v>
      </c>
      <c r="Q35" s="102">
        <v>215000</v>
      </c>
      <c r="R35" s="37"/>
      <c r="S35" s="38"/>
      <c r="T35" s="39"/>
      <c r="U35" s="37"/>
      <c r="V35" s="38"/>
      <c r="W35" s="39"/>
      <c r="X35" s="37"/>
      <c r="Y35" s="38"/>
      <c r="Z35" s="39"/>
      <c r="AA35" s="37">
        <f>215000/250</f>
        <v>860</v>
      </c>
      <c r="AB35" s="36" t="s">
        <v>166</v>
      </c>
      <c r="AC35" s="105">
        <f t="shared" si="0"/>
        <v>215000</v>
      </c>
      <c r="AD35" s="37">
        <f t="shared" si="2"/>
        <v>53334</v>
      </c>
      <c r="AE35" s="42" t="s">
        <v>166</v>
      </c>
      <c r="AF35" s="105">
        <f t="shared" si="3"/>
        <v>11328600</v>
      </c>
      <c r="AG35" s="110">
        <f t="shared" si="4"/>
        <v>0.66274821681536888</v>
      </c>
      <c r="AH35" s="108">
        <f t="shared" si="1"/>
        <v>1.0693411364923542</v>
      </c>
      <c r="AI35" s="39"/>
      <c r="AJ35" s="50" t="s">
        <v>259</v>
      </c>
    </row>
    <row r="36" spans="1:36" s="5" customFormat="1" ht="46.5" customHeight="1" x14ac:dyDescent="0.25">
      <c r="A36" s="141"/>
      <c r="B36" s="23"/>
      <c r="C36" s="286"/>
      <c r="D36" s="21" t="s">
        <v>165</v>
      </c>
      <c r="E36" s="168" t="s">
        <v>279</v>
      </c>
      <c r="F36" s="86">
        <v>8</v>
      </c>
      <c r="G36" s="46" t="s">
        <v>149</v>
      </c>
      <c r="H36" s="47">
        <f>31938750-H35</f>
        <v>21344750</v>
      </c>
      <c r="I36" s="37">
        <v>4</v>
      </c>
      <c r="J36" s="48" t="s">
        <v>149</v>
      </c>
      <c r="K36" s="27">
        <v>16239750</v>
      </c>
      <c r="L36" s="93">
        <v>2</v>
      </c>
      <c r="M36" s="36" t="s">
        <v>149</v>
      </c>
      <c r="N36" s="58">
        <f>2884750+3960000</f>
        <v>6844750</v>
      </c>
      <c r="O36" s="37">
        <v>1</v>
      </c>
      <c r="P36" s="6" t="s">
        <v>149</v>
      </c>
      <c r="Q36" s="102">
        <v>2884750</v>
      </c>
      <c r="R36" s="37"/>
      <c r="S36" s="38"/>
      <c r="T36" s="39"/>
      <c r="U36" s="37"/>
      <c r="V36" s="38"/>
      <c r="W36" s="39"/>
      <c r="X36" s="37"/>
      <c r="Y36" s="38"/>
      <c r="Z36" s="39"/>
      <c r="AA36" s="37">
        <v>1</v>
      </c>
      <c r="AB36" s="6" t="s">
        <v>149</v>
      </c>
      <c r="AC36" s="105">
        <f t="shared" si="0"/>
        <v>2884750</v>
      </c>
      <c r="AD36" s="37">
        <f t="shared" si="2"/>
        <v>5</v>
      </c>
      <c r="AE36" s="46" t="s">
        <v>149</v>
      </c>
      <c r="AF36" s="105">
        <f t="shared" si="3"/>
        <v>19124500</v>
      </c>
      <c r="AG36" s="110">
        <f t="shared" si="4"/>
        <v>0.625</v>
      </c>
      <c r="AH36" s="108">
        <f t="shared" si="1"/>
        <v>0.89598144742852459</v>
      </c>
      <c r="AI36" s="39"/>
      <c r="AJ36" s="50" t="s">
        <v>259</v>
      </c>
    </row>
    <row r="37" spans="1:36" s="5" customFormat="1" ht="46.5" customHeight="1" x14ac:dyDescent="0.25">
      <c r="A37" s="141"/>
      <c r="B37" s="23"/>
      <c r="C37" s="21" t="s">
        <v>159</v>
      </c>
      <c r="D37" s="21" t="s">
        <v>160</v>
      </c>
      <c r="E37" s="167" t="s">
        <v>280</v>
      </c>
      <c r="F37" s="49">
        <v>3</v>
      </c>
      <c r="G37" s="42" t="s">
        <v>149</v>
      </c>
      <c r="H37" s="41">
        <v>3840000</v>
      </c>
      <c r="I37" s="37">
        <v>1</v>
      </c>
      <c r="J37" s="43" t="s">
        <v>149</v>
      </c>
      <c r="K37" s="27">
        <v>300000</v>
      </c>
      <c r="L37" s="95">
        <v>0</v>
      </c>
      <c r="M37" s="96"/>
      <c r="N37" s="74">
        <v>0</v>
      </c>
      <c r="O37" s="37">
        <v>0</v>
      </c>
      <c r="P37" s="38"/>
      <c r="Q37" s="102">
        <v>0</v>
      </c>
      <c r="R37" s="37"/>
      <c r="S37" s="38"/>
      <c r="T37" s="39"/>
      <c r="U37" s="37"/>
      <c r="V37" s="38"/>
      <c r="W37" s="39"/>
      <c r="X37" s="37"/>
      <c r="Y37" s="38"/>
      <c r="Z37" s="39"/>
      <c r="AA37" s="37">
        <v>0</v>
      </c>
      <c r="AB37" s="38"/>
      <c r="AC37" s="105">
        <f t="shared" si="0"/>
        <v>0</v>
      </c>
      <c r="AD37" s="37">
        <f t="shared" si="2"/>
        <v>1</v>
      </c>
      <c r="AE37" s="42" t="s">
        <v>149</v>
      </c>
      <c r="AF37" s="105">
        <f t="shared" si="3"/>
        <v>300000</v>
      </c>
      <c r="AG37" s="110">
        <f t="shared" si="4"/>
        <v>0.33333333333333331</v>
      </c>
      <c r="AH37" s="108">
        <f t="shared" si="1"/>
        <v>7.8125E-2</v>
      </c>
      <c r="AI37" s="39"/>
      <c r="AJ37" s="50" t="s">
        <v>259</v>
      </c>
    </row>
    <row r="38" spans="1:36" s="5" customFormat="1" ht="46.5" customHeight="1" x14ac:dyDescent="0.25">
      <c r="A38" s="141"/>
      <c r="B38" s="23"/>
      <c r="C38" s="121" t="s">
        <v>174</v>
      </c>
      <c r="D38" s="121" t="s">
        <v>175</v>
      </c>
      <c r="E38" s="167" t="s">
        <v>281</v>
      </c>
      <c r="F38" s="49">
        <v>5</v>
      </c>
      <c r="G38" s="42" t="s">
        <v>149</v>
      </c>
      <c r="H38" s="41">
        <v>9030000</v>
      </c>
      <c r="I38" s="37">
        <v>3</v>
      </c>
      <c r="J38" s="43" t="s">
        <v>149</v>
      </c>
      <c r="K38" s="27">
        <v>5030000</v>
      </c>
      <c r="L38" s="95">
        <v>1</v>
      </c>
      <c r="M38" s="96" t="s">
        <v>149</v>
      </c>
      <c r="N38" s="75">
        <v>1530000</v>
      </c>
      <c r="O38" s="95">
        <v>1</v>
      </c>
      <c r="P38" s="96" t="s">
        <v>149</v>
      </c>
      <c r="Q38" s="102">
        <v>184556.6</v>
      </c>
      <c r="R38" s="37"/>
      <c r="S38" s="38"/>
      <c r="T38" s="39"/>
      <c r="U38" s="37"/>
      <c r="V38" s="38"/>
      <c r="W38" s="39"/>
      <c r="X38" s="37"/>
      <c r="Y38" s="38"/>
      <c r="Z38" s="39"/>
      <c r="AA38" s="95">
        <v>1</v>
      </c>
      <c r="AB38" s="96" t="s">
        <v>149</v>
      </c>
      <c r="AC38" s="105">
        <f t="shared" si="0"/>
        <v>184556.6</v>
      </c>
      <c r="AD38" s="37">
        <f t="shared" si="2"/>
        <v>4</v>
      </c>
      <c r="AE38" s="42" t="s">
        <v>149</v>
      </c>
      <c r="AF38" s="105">
        <f t="shared" si="3"/>
        <v>5214556.5999999996</v>
      </c>
      <c r="AG38" s="110">
        <f t="shared" si="4"/>
        <v>0.8</v>
      </c>
      <c r="AH38" s="108">
        <f t="shared" si="1"/>
        <v>0.57747027685492802</v>
      </c>
      <c r="AI38" s="39"/>
      <c r="AJ38" s="50" t="s">
        <v>259</v>
      </c>
    </row>
    <row r="39" spans="1:36" s="5" customFormat="1" ht="58.5" customHeight="1" x14ac:dyDescent="0.25">
      <c r="A39" s="141"/>
      <c r="B39" s="23"/>
      <c r="C39" s="288" t="s">
        <v>167</v>
      </c>
      <c r="D39" s="21" t="s">
        <v>282</v>
      </c>
      <c r="E39" s="167" t="s">
        <v>283</v>
      </c>
      <c r="F39" s="49">
        <v>59</v>
      </c>
      <c r="G39" s="42" t="s">
        <v>168</v>
      </c>
      <c r="H39" s="41">
        <v>36848000</v>
      </c>
      <c r="I39" s="37">
        <v>35</v>
      </c>
      <c r="J39" s="43" t="s">
        <v>168</v>
      </c>
      <c r="K39" s="27">
        <v>13800000</v>
      </c>
      <c r="L39" s="93">
        <v>6</v>
      </c>
      <c r="M39" s="43" t="s">
        <v>168</v>
      </c>
      <c r="N39" s="67">
        <v>1800000</v>
      </c>
      <c r="O39" s="37">
        <v>1</v>
      </c>
      <c r="P39" s="38" t="s">
        <v>168</v>
      </c>
      <c r="Q39" s="102">
        <v>300000</v>
      </c>
      <c r="R39" s="37"/>
      <c r="S39" s="38"/>
      <c r="T39" s="39"/>
      <c r="U39" s="37"/>
      <c r="V39" s="38"/>
      <c r="W39" s="39"/>
      <c r="X39" s="37"/>
      <c r="Y39" s="38"/>
      <c r="Z39" s="39"/>
      <c r="AA39" s="37">
        <v>1</v>
      </c>
      <c r="AB39" s="38" t="s">
        <v>168</v>
      </c>
      <c r="AC39" s="105">
        <f t="shared" si="0"/>
        <v>300000</v>
      </c>
      <c r="AD39" s="37">
        <f t="shared" si="2"/>
        <v>36</v>
      </c>
      <c r="AE39" s="42" t="s">
        <v>168</v>
      </c>
      <c r="AF39" s="105">
        <f t="shared" si="3"/>
        <v>14100000</v>
      </c>
      <c r="AG39" s="110">
        <f t="shared" si="4"/>
        <v>0.61016949152542377</v>
      </c>
      <c r="AH39" s="108">
        <f t="shared" si="1"/>
        <v>0.38265306122448978</v>
      </c>
      <c r="AI39" s="39"/>
      <c r="AJ39" s="50" t="s">
        <v>259</v>
      </c>
    </row>
    <row r="40" spans="1:36" s="5" customFormat="1" ht="55.5" customHeight="1" x14ac:dyDescent="0.25">
      <c r="A40" s="141"/>
      <c r="B40" s="23"/>
      <c r="C40" s="288"/>
      <c r="D40" s="40" t="s">
        <v>169</v>
      </c>
      <c r="E40" s="167" t="s">
        <v>284</v>
      </c>
      <c r="F40" s="49">
        <v>393</v>
      </c>
      <c r="G40" s="42" t="s">
        <v>170</v>
      </c>
      <c r="H40" s="41">
        <v>165843000</v>
      </c>
      <c r="I40" s="37">
        <v>227</v>
      </c>
      <c r="J40" s="43" t="s">
        <v>170</v>
      </c>
      <c r="K40" s="27">
        <v>126661600</v>
      </c>
      <c r="L40" s="93">
        <v>22</v>
      </c>
      <c r="M40" s="43" t="s">
        <v>170</v>
      </c>
      <c r="N40" s="67">
        <v>3820000</v>
      </c>
      <c r="O40" s="37">
        <v>0</v>
      </c>
      <c r="P40" s="38"/>
      <c r="Q40" s="102">
        <v>0</v>
      </c>
      <c r="R40" s="37"/>
      <c r="S40" s="38"/>
      <c r="T40" s="39"/>
      <c r="U40" s="37"/>
      <c r="V40" s="38"/>
      <c r="W40" s="39"/>
      <c r="X40" s="37"/>
      <c r="Y40" s="38"/>
      <c r="Z40" s="39"/>
      <c r="AA40" s="37">
        <v>0</v>
      </c>
      <c r="AB40" s="38"/>
      <c r="AC40" s="105">
        <f t="shared" si="0"/>
        <v>0</v>
      </c>
      <c r="AD40" s="37">
        <f t="shared" si="2"/>
        <v>227</v>
      </c>
      <c r="AE40" s="42" t="s">
        <v>170</v>
      </c>
      <c r="AF40" s="105">
        <f t="shared" si="3"/>
        <v>126661600</v>
      </c>
      <c r="AG40" s="110">
        <f t="shared" si="4"/>
        <v>0.57760814249363868</v>
      </c>
      <c r="AH40" s="108">
        <f t="shared" si="1"/>
        <v>0.76374402296147559</v>
      </c>
      <c r="AI40" s="39"/>
      <c r="AJ40" s="50" t="s">
        <v>259</v>
      </c>
    </row>
    <row r="41" spans="1:36" s="5" customFormat="1" ht="62.25" customHeight="1" x14ac:dyDescent="0.25">
      <c r="A41" s="141"/>
      <c r="B41" s="23"/>
      <c r="C41" s="21" t="s">
        <v>171</v>
      </c>
      <c r="D41" s="21" t="s">
        <v>172</v>
      </c>
      <c r="E41" s="167" t="s">
        <v>285</v>
      </c>
      <c r="F41" s="49">
        <v>1140</v>
      </c>
      <c r="G41" s="42" t="s">
        <v>173</v>
      </c>
      <c r="H41" s="41">
        <v>25988000</v>
      </c>
      <c r="I41" s="37">
        <v>517</v>
      </c>
      <c r="J41" s="43" t="s">
        <v>173</v>
      </c>
      <c r="K41" s="27">
        <v>15388000</v>
      </c>
      <c r="L41" s="95">
        <v>0</v>
      </c>
      <c r="M41" s="96"/>
      <c r="N41" s="74">
        <v>0</v>
      </c>
      <c r="O41" s="37">
        <v>0</v>
      </c>
      <c r="P41" s="38"/>
      <c r="Q41" s="102">
        <v>0</v>
      </c>
      <c r="R41" s="37"/>
      <c r="S41" s="38"/>
      <c r="T41" s="39"/>
      <c r="U41" s="37"/>
      <c r="V41" s="38"/>
      <c r="W41" s="39"/>
      <c r="X41" s="37"/>
      <c r="Y41" s="38"/>
      <c r="Z41" s="39"/>
      <c r="AA41" s="37">
        <v>0</v>
      </c>
      <c r="AB41" s="38"/>
      <c r="AC41" s="105">
        <f t="shared" si="0"/>
        <v>0</v>
      </c>
      <c r="AD41" s="37">
        <f t="shared" si="2"/>
        <v>517</v>
      </c>
      <c r="AE41" s="42" t="s">
        <v>173</v>
      </c>
      <c r="AF41" s="105">
        <f t="shared" si="3"/>
        <v>15388000</v>
      </c>
      <c r="AG41" s="110">
        <f t="shared" si="4"/>
        <v>0.45350877192982458</v>
      </c>
      <c r="AH41" s="108">
        <f t="shared" si="1"/>
        <v>0.59211943974141912</v>
      </c>
      <c r="AI41" s="39"/>
      <c r="AJ41" s="50" t="s">
        <v>259</v>
      </c>
    </row>
    <row r="42" spans="1:36" s="5" customFormat="1" ht="46.5" customHeight="1" x14ac:dyDescent="0.25">
      <c r="A42" s="141"/>
      <c r="B42" s="23"/>
      <c r="C42" s="22" t="s">
        <v>176</v>
      </c>
      <c r="D42" s="22" t="s">
        <v>177</v>
      </c>
      <c r="E42" s="76"/>
      <c r="F42" s="65"/>
      <c r="G42" s="64"/>
      <c r="H42" s="62">
        <f>SUM(H43:H45)</f>
        <v>1345569020</v>
      </c>
      <c r="I42" s="89"/>
      <c r="J42" s="59"/>
      <c r="K42" s="62">
        <f>SUM(K43:K45)</f>
        <v>661827823</v>
      </c>
      <c r="L42" s="93"/>
      <c r="M42" s="36"/>
      <c r="N42" s="62">
        <f>SUM(N43:N45)</f>
        <v>241684800</v>
      </c>
      <c r="O42" s="37"/>
      <c r="P42" s="38"/>
      <c r="Q42" s="104">
        <f>SUM(Q43:Q45)</f>
        <v>59314447.279999994</v>
      </c>
      <c r="R42" s="37"/>
      <c r="S42" s="38"/>
      <c r="T42" s="39"/>
      <c r="U42" s="37"/>
      <c r="V42" s="38"/>
      <c r="W42" s="39"/>
      <c r="X42" s="37"/>
      <c r="Y42" s="38"/>
      <c r="Z42" s="39"/>
      <c r="AA42" s="37"/>
      <c r="AB42" s="38"/>
      <c r="AC42" s="106">
        <f t="shared" si="0"/>
        <v>59314447.279999994</v>
      </c>
      <c r="AD42" s="37">
        <f t="shared" si="2"/>
        <v>0</v>
      </c>
      <c r="AE42" s="64"/>
      <c r="AF42" s="106">
        <f t="shared" si="3"/>
        <v>721142270.27999997</v>
      </c>
      <c r="AG42" s="110"/>
      <c r="AH42" s="109">
        <f t="shared" si="1"/>
        <v>0.53593852084971449</v>
      </c>
      <c r="AI42" s="39"/>
      <c r="AJ42" s="39" t="s">
        <v>260</v>
      </c>
    </row>
    <row r="43" spans="1:36" s="5" customFormat="1" ht="55.5" customHeight="1" x14ac:dyDescent="0.25">
      <c r="A43" s="141"/>
      <c r="B43" s="23"/>
      <c r="C43" s="21" t="s">
        <v>178</v>
      </c>
      <c r="D43" s="21" t="s">
        <v>179</v>
      </c>
      <c r="E43" s="167" t="s">
        <v>286</v>
      </c>
      <c r="F43" s="49">
        <v>10</v>
      </c>
      <c r="G43" s="42" t="s">
        <v>149</v>
      </c>
      <c r="H43" s="41">
        <v>62748000</v>
      </c>
      <c r="I43" s="37">
        <v>6</v>
      </c>
      <c r="J43" s="43" t="s">
        <v>149</v>
      </c>
      <c r="K43" s="27">
        <v>55658000</v>
      </c>
      <c r="L43" s="95">
        <v>2</v>
      </c>
      <c r="M43" s="96" t="s">
        <v>149</v>
      </c>
      <c r="N43" s="58">
        <v>590000</v>
      </c>
      <c r="O43" s="37"/>
      <c r="P43" s="38"/>
      <c r="Q43" s="102"/>
      <c r="R43" s="37"/>
      <c r="S43" s="38"/>
      <c r="T43" s="39"/>
      <c r="U43" s="37"/>
      <c r="V43" s="38"/>
      <c r="W43" s="39"/>
      <c r="X43" s="37"/>
      <c r="Y43" s="38"/>
      <c r="Z43" s="39"/>
      <c r="AA43" s="37"/>
      <c r="AB43" s="38"/>
      <c r="AC43" s="105">
        <f t="shared" si="0"/>
        <v>0</v>
      </c>
      <c r="AD43" s="37">
        <f t="shared" si="2"/>
        <v>6</v>
      </c>
      <c r="AE43" s="42" t="s">
        <v>149</v>
      </c>
      <c r="AF43" s="105">
        <f t="shared" si="3"/>
        <v>55658000</v>
      </c>
      <c r="AG43" s="110">
        <f t="shared" si="4"/>
        <v>0.6</v>
      </c>
      <c r="AH43" s="108">
        <f t="shared" si="1"/>
        <v>0.8870083508637725</v>
      </c>
      <c r="AI43" s="39"/>
      <c r="AJ43" s="50" t="s">
        <v>259</v>
      </c>
    </row>
    <row r="44" spans="1:36" s="5" customFormat="1" ht="46.5" customHeight="1" x14ac:dyDescent="0.25">
      <c r="A44" s="141"/>
      <c r="B44" s="23"/>
      <c r="C44" s="21" t="s">
        <v>180</v>
      </c>
      <c r="D44" s="21" t="s">
        <v>181</v>
      </c>
      <c r="E44" s="167" t="s">
        <v>287</v>
      </c>
      <c r="F44" s="49">
        <v>19</v>
      </c>
      <c r="G44" s="42" t="s">
        <v>149</v>
      </c>
      <c r="H44" s="41">
        <v>168436000</v>
      </c>
      <c r="I44" s="37">
        <v>11</v>
      </c>
      <c r="J44" s="43" t="s">
        <v>149</v>
      </c>
      <c r="K44" s="27">
        <v>72194943</v>
      </c>
      <c r="L44" s="93">
        <v>4</v>
      </c>
      <c r="M44" s="36" t="s">
        <v>149</v>
      </c>
      <c r="N44" s="58">
        <v>43576000</v>
      </c>
      <c r="O44" s="93">
        <v>4</v>
      </c>
      <c r="P44" s="36" t="s">
        <v>149</v>
      </c>
      <c r="Q44" s="102">
        <v>10860896</v>
      </c>
      <c r="R44" s="37"/>
      <c r="S44" s="38"/>
      <c r="T44" s="39"/>
      <c r="U44" s="37"/>
      <c r="V44" s="38"/>
      <c r="W44" s="39"/>
      <c r="X44" s="37"/>
      <c r="Y44" s="38"/>
      <c r="Z44" s="39"/>
      <c r="AA44" s="93">
        <v>4</v>
      </c>
      <c r="AB44" s="36" t="s">
        <v>149</v>
      </c>
      <c r="AC44" s="105">
        <f t="shared" si="0"/>
        <v>10860896</v>
      </c>
      <c r="AD44" s="37">
        <f t="shared" si="2"/>
        <v>15</v>
      </c>
      <c r="AE44" s="42" t="s">
        <v>149</v>
      </c>
      <c r="AF44" s="105">
        <f t="shared" si="3"/>
        <v>83055839</v>
      </c>
      <c r="AG44" s="110">
        <f t="shared" si="4"/>
        <v>0.78947368421052633</v>
      </c>
      <c r="AH44" s="108">
        <f t="shared" si="1"/>
        <v>0.49310028141252465</v>
      </c>
      <c r="AI44" s="39"/>
      <c r="AJ44" s="50" t="s">
        <v>259</v>
      </c>
    </row>
    <row r="45" spans="1:36" s="5" customFormat="1" ht="46.5" customHeight="1" x14ac:dyDescent="0.25">
      <c r="A45" s="141"/>
      <c r="B45" s="23"/>
      <c r="C45" s="121" t="s">
        <v>182</v>
      </c>
      <c r="D45" s="121" t="s">
        <v>183</v>
      </c>
      <c r="E45" s="167" t="s">
        <v>288</v>
      </c>
      <c r="F45" s="49">
        <v>18</v>
      </c>
      <c r="G45" s="42" t="s">
        <v>149</v>
      </c>
      <c r="H45" s="41">
        <v>1114385020</v>
      </c>
      <c r="I45" s="37">
        <v>10</v>
      </c>
      <c r="J45" s="43" t="s">
        <v>149</v>
      </c>
      <c r="K45" s="27">
        <v>533974880</v>
      </c>
      <c r="L45" s="93">
        <v>4</v>
      </c>
      <c r="M45" s="36" t="s">
        <v>149</v>
      </c>
      <c r="N45" s="58">
        <v>197518800</v>
      </c>
      <c r="O45" s="93">
        <v>4</v>
      </c>
      <c r="P45" s="36" t="s">
        <v>149</v>
      </c>
      <c r="Q45" s="102">
        <v>48453551.279999994</v>
      </c>
      <c r="R45" s="37"/>
      <c r="S45" s="38"/>
      <c r="T45" s="39"/>
      <c r="U45" s="37"/>
      <c r="V45" s="38"/>
      <c r="W45" s="39"/>
      <c r="X45" s="37"/>
      <c r="Y45" s="38"/>
      <c r="Z45" s="39"/>
      <c r="AA45" s="93">
        <v>4</v>
      </c>
      <c r="AB45" s="36" t="s">
        <v>149</v>
      </c>
      <c r="AC45" s="105">
        <f t="shared" si="0"/>
        <v>48453551.279999994</v>
      </c>
      <c r="AD45" s="37">
        <f t="shared" si="2"/>
        <v>14</v>
      </c>
      <c r="AE45" s="42" t="s">
        <v>149</v>
      </c>
      <c r="AF45" s="105">
        <f t="shared" si="3"/>
        <v>582428431.27999997</v>
      </c>
      <c r="AG45" s="110">
        <f t="shared" si="4"/>
        <v>0.77777777777777779</v>
      </c>
      <c r="AH45" s="108">
        <f t="shared" si="1"/>
        <v>0.52264560347374378</v>
      </c>
      <c r="AI45" s="39"/>
      <c r="AJ45" s="50" t="s">
        <v>259</v>
      </c>
    </row>
    <row r="46" spans="1:36" s="5" customFormat="1" ht="46.5" customHeight="1" x14ac:dyDescent="0.25">
      <c r="A46" s="141"/>
      <c r="B46" s="23"/>
      <c r="C46" s="22" t="s">
        <v>184</v>
      </c>
      <c r="D46" s="22" t="s">
        <v>185</v>
      </c>
      <c r="E46" s="76"/>
      <c r="F46" s="65"/>
      <c r="G46" s="64"/>
      <c r="H46" s="62">
        <f>SUM(H47:H48)</f>
        <v>238392300</v>
      </c>
      <c r="I46" s="89"/>
      <c r="J46" s="59"/>
      <c r="K46" s="62">
        <f>SUM(K47:K48)</f>
        <v>184816000</v>
      </c>
      <c r="L46" s="94"/>
      <c r="M46" s="60"/>
      <c r="N46" s="45">
        <f>SUM(N47:N48)</f>
        <v>0</v>
      </c>
      <c r="O46" s="37"/>
      <c r="P46" s="38"/>
      <c r="Q46" s="102"/>
      <c r="R46" s="37"/>
      <c r="S46" s="38"/>
      <c r="T46" s="39"/>
      <c r="U46" s="37"/>
      <c r="V46" s="38"/>
      <c r="W46" s="39"/>
      <c r="X46" s="37"/>
      <c r="Y46" s="38"/>
      <c r="Z46" s="39"/>
      <c r="AA46" s="37"/>
      <c r="AB46" s="38"/>
      <c r="AC46" s="105">
        <f t="shared" si="0"/>
        <v>0</v>
      </c>
      <c r="AD46" s="37">
        <f t="shared" si="2"/>
        <v>0</v>
      </c>
      <c r="AE46" s="64"/>
      <c r="AF46" s="105">
        <f t="shared" si="3"/>
        <v>184816000</v>
      </c>
      <c r="AG46" s="110"/>
      <c r="AH46" s="108">
        <f t="shared" si="1"/>
        <v>0.77525993918427738</v>
      </c>
      <c r="AI46" s="39"/>
      <c r="AJ46" s="39" t="s">
        <v>260</v>
      </c>
    </row>
    <row r="47" spans="1:36" s="5" customFormat="1" ht="46.5" customHeight="1" x14ac:dyDescent="0.25">
      <c r="A47" s="141"/>
      <c r="B47" s="23"/>
      <c r="C47" s="121" t="s">
        <v>186</v>
      </c>
      <c r="D47" s="121" t="s">
        <v>187</v>
      </c>
      <c r="E47" s="167" t="s">
        <v>289</v>
      </c>
      <c r="F47" s="49">
        <v>6</v>
      </c>
      <c r="G47" s="42" t="s">
        <v>149</v>
      </c>
      <c r="H47" s="41">
        <v>96969000</v>
      </c>
      <c r="I47" s="37">
        <v>4</v>
      </c>
      <c r="J47" s="43" t="s">
        <v>149</v>
      </c>
      <c r="K47" s="27">
        <v>71969000</v>
      </c>
      <c r="L47" s="93">
        <v>0</v>
      </c>
      <c r="M47" s="36"/>
      <c r="N47" s="58">
        <v>0</v>
      </c>
      <c r="O47" s="37">
        <v>0</v>
      </c>
      <c r="P47" s="38"/>
      <c r="Q47" s="102">
        <v>0</v>
      </c>
      <c r="R47" s="37"/>
      <c r="S47" s="38"/>
      <c r="T47" s="39"/>
      <c r="U47" s="37"/>
      <c r="V47" s="38"/>
      <c r="W47" s="39"/>
      <c r="X47" s="37"/>
      <c r="Y47" s="38"/>
      <c r="Z47" s="39"/>
      <c r="AA47" s="37">
        <v>0</v>
      </c>
      <c r="AB47" s="38"/>
      <c r="AC47" s="105">
        <f t="shared" si="0"/>
        <v>0</v>
      </c>
      <c r="AD47" s="37">
        <f t="shared" si="2"/>
        <v>4</v>
      </c>
      <c r="AE47" s="42" t="s">
        <v>149</v>
      </c>
      <c r="AF47" s="105">
        <f t="shared" si="3"/>
        <v>71969000</v>
      </c>
      <c r="AG47" s="110">
        <f t="shared" si="4"/>
        <v>0.66666666666666663</v>
      </c>
      <c r="AH47" s="108">
        <f t="shared" si="1"/>
        <v>0.74218564695933753</v>
      </c>
      <c r="AI47" s="39"/>
      <c r="AJ47" s="50" t="s">
        <v>259</v>
      </c>
    </row>
    <row r="48" spans="1:36" s="5" customFormat="1" ht="46.5" customHeight="1" x14ac:dyDescent="0.25">
      <c r="A48" s="141"/>
      <c r="B48" s="23"/>
      <c r="C48" s="21" t="s">
        <v>188</v>
      </c>
      <c r="D48" s="21" t="s">
        <v>189</v>
      </c>
      <c r="E48" s="72"/>
      <c r="F48" s="49">
        <v>18</v>
      </c>
      <c r="G48" s="42" t="s">
        <v>149</v>
      </c>
      <c r="H48" s="41">
        <v>141423300</v>
      </c>
      <c r="I48" s="37">
        <v>10</v>
      </c>
      <c r="J48" s="43" t="s">
        <v>149</v>
      </c>
      <c r="K48" s="27">
        <v>112847000</v>
      </c>
      <c r="L48" s="93">
        <v>0</v>
      </c>
      <c r="M48" s="36"/>
      <c r="N48" s="58">
        <v>0</v>
      </c>
      <c r="O48" s="37">
        <v>0</v>
      </c>
      <c r="P48" s="38"/>
      <c r="Q48" s="102">
        <v>0</v>
      </c>
      <c r="R48" s="37"/>
      <c r="S48" s="38"/>
      <c r="T48" s="39"/>
      <c r="U48" s="37"/>
      <c r="V48" s="38"/>
      <c r="W48" s="39"/>
      <c r="X48" s="37"/>
      <c r="Y48" s="38"/>
      <c r="Z48" s="39"/>
      <c r="AA48" s="37">
        <v>0</v>
      </c>
      <c r="AB48" s="38"/>
      <c r="AC48" s="105">
        <f t="shared" si="0"/>
        <v>0</v>
      </c>
      <c r="AD48" s="37">
        <f t="shared" si="2"/>
        <v>10</v>
      </c>
      <c r="AE48" s="42" t="s">
        <v>149</v>
      </c>
      <c r="AF48" s="105">
        <f t="shared" si="3"/>
        <v>112847000</v>
      </c>
      <c r="AG48" s="110">
        <f t="shared" si="4"/>
        <v>0.55555555555555558</v>
      </c>
      <c r="AH48" s="108">
        <f t="shared" si="1"/>
        <v>0.79793782212690556</v>
      </c>
      <c r="AI48" s="39"/>
      <c r="AJ48" s="50" t="s">
        <v>259</v>
      </c>
    </row>
    <row r="49" spans="1:36" s="5" customFormat="1" ht="46.5" customHeight="1" x14ac:dyDescent="0.25">
      <c r="A49" s="141"/>
      <c r="B49" s="23"/>
      <c r="C49" s="22" t="s">
        <v>190</v>
      </c>
      <c r="D49" s="22" t="s">
        <v>191</v>
      </c>
      <c r="E49" s="76"/>
      <c r="F49" s="65"/>
      <c r="G49" s="64"/>
      <c r="H49" s="62">
        <f>SUM(H50:H55)</f>
        <v>466262200</v>
      </c>
      <c r="I49" s="89"/>
      <c r="J49" s="59"/>
      <c r="K49" s="62">
        <f>SUM(K50:K55)</f>
        <v>146634700</v>
      </c>
      <c r="L49" s="93"/>
      <c r="M49" s="36"/>
      <c r="N49" s="62">
        <f>SUM(N50:N55)</f>
        <v>29351700</v>
      </c>
      <c r="O49" s="37"/>
      <c r="P49" s="38"/>
      <c r="Q49" s="104">
        <f>SUM(Q50:Q55)</f>
        <v>2338500</v>
      </c>
      <c r="R49" s="37"/>
      <c r="S49" s="38"/>
      <c r="T49" s="39"/>
      <c r="U49" s="37"/>
      <c r="V49" s="38"/>
      <c r="W49" s="39"/>
      <c r="X49" s="37"/>
      <c r="Y49" s="38"/>
      <c r="Z49" s="39"/>
      <c r="AA49" s="37"/>
      <c r="AB49" s="38"/>
      <c r="AC49" s="106">
        <f t="shared" si="0"/>
        <v>2338500</v>
      </c>
      <c r="AD49" s="37">
        <f t="shared" si="2"/>
        <v>0</v>
      </c>
      <c r="AE49" s="64"/>
      <c r="AF49" s="106">
        <f t="shared" si="3"/>
        <v>148973200</v>
      </c>
      <c r="AG49" s="110"/>
      <c r="AH49" s="109">
        <f t="shared" si="1"/>
        <v>0.31950520544020083</v>
      </c>
      <c r="AI49" s="39"/>
      <c r="AJ49" s="39"/>
    </row>
    <row r="50" spans="1:36" s="5" customFormat="1" ht="46.5" customHeight="1" x14ac:dyDescent="0.25">
      <c r="A50" s="141"/>
      <c r="B50" s="23"/>
      <c r="C50" s="23" t="s">
        <v>192</v>
      </c>
      <c r="D50" s="23" t="s">
        <v>193</v>
      </c>
      <c r="E50" s="167" t="s">
        <v>290</v>
      </c>
      <c r="F50" s="49">
        <v>42</v>
      </c>
      <c r="G50" s="42" t="s">
        <v>154</v>
      </c>
      <c r="H50" s="41">
        <v>139645200</v>
      </c>
      <c r="I50" s="37">
        <v>24</v>
      </c>
      <c r="J50" s="43" t="s">
        <v>154</v>
      </c>
      <c r="K50" s="27">
        <v>78854700</v>
      </c>
      <c r="L50" s="93">
        <v>8</v>
      </c>
      <c r="M50" s="36" t="s">
        <v>154</v>
      </c>
      <c r="N50" s="58">
        <v>25351700</v>
      </c>
      <c r="O50" s="37">
        <v>1</v>
      </c>
      <c r="P50" s="38" t="s">
        <v>154</v>
      </c>
      <c r="Q50" s="102">
        <v>1688500</v>
      </c>
      <c r="R50" s="37"/>
      <c r="S50" s="38"/>
      <c r="T50" s="39"/>
      <c r="U50" s="37"/>
      <c r="V50" s="38"/>
      <c r="W50" s="39"/>
      <c r="X50" s="37"/>
      <c r="Y50" s="38"/>
      <c r="Z50" s="39"/>
      <c r="AA50" s="37">
        <v>1</v>
      </c>
      <c r="AB50" s="38" t="s">
        <v>154</v>
      </c>
      <c r="AC50" s="105">
        <f t="shared" si="0"/>
        <v>1688500</v>
      </c>
      <c r="AD50" s="37">
        <f t="shared" si="2"/>
        <v>25</v>
      </c>
      <c r="AE50" s="42" t="s">
        <v>154</v>
      </c>
      <c r="AF50" s="105">
        <f t="shared" si="3"/>
        <v>80543200</v>
      </c>
      <c r="AG50" s="110">
        <f t="shared" si="4"/>
        <v>0.59523809523809523</v>
      </c>
      <c r="AH50" s="108">
        <f t="shared" si="1"/>
        <v>0.57677027208955267</v>
      </c>
      <c r="AI50" s="39"/>
      <c r="AJ50" s="50" t="s">
        <v>259</v>
      </c>
    </row>
    <row r="51" spans="1:36" s="5" customFormat="1" ht="46.5" customHeight="1" x14ac:dyDescent="0.25">
      <c r="A51" s="141"/>
      <c r="B51" s="23"/>
      <c r="C51" s="23" t="s">
        <v>194</v>
      </c>
      <c r="D51" s="23" t="s">
        <v>195</v>
      </c>
      <c r="E51" s="167" t="s">
        <v>289</v>
      </c>
      <c r="F51" s="49">
        <v>35</v>
      </c>
      <c r="G51" s="42" t="s">
        <v>154</v>
      </c>
      <c r="H51" s="41">
        <v>44367000</v>
      </c>
      <c r="I51" s="37">
        <v>17</v>
      </c>
      <c r="J51" s="48" t="s">
        <v>154</v>
      </c>
      <c r="K51" s="27">
        <v>28540000</v>
      </c>
      <c r="L51" s="95">
        <v>0</v>
      </c>
      <c r="M51" s="96"/>
      <c r="N51" s="74">
        <v>0</v>
      </c>
      <c r="O51" s="37">
        <v>0</v>
      </c>
      <c r="P51" s="38"/>
      <c r="Q51" s="102">
        <v>0</v>
      </c>
      <c r="R51" s="37"/>
      <c r="S51" s="38"/>
      <c r="T51" s="39"/>
      <c r="U51" s="37"/>
      <c r="V51" s="38"/>
      <c r="W51" s="39"/>
      <c r="X51" s="37"/>
      <c r="Y51" s="38"/>
      <c r="Z51" s="39"/>
      <c r="AA51" s="37">
        <v>0</v>
      </c>
      <c r="AB51" s="38"/>
      <c r="AC51" s="105">
        <f t="shared" si="0"/>
        <v>0</v>
      </c>
      <c r="AD51" s="37">
        <f t="shared" si="2"/>
        <v>17</v>
      </c>
      <c r="AE51" s="42" t="s">
        <v>154</v>
      </c>
      <c r="AF51" s="105">
        <f t="shared" si="3"/>
        <v>28540000</v>
      </c>
      <c r="AG51" s="110">
        <f t="shared" si="4"/>
        <v>0.48571428571428571</v>
      </c>
      <c r="AH51" s="108">
        <f t="shared" si="1"/>
        <v>0.64327089954245276</v>
      </c>
      <c r="AI51" s="39"/>
      <c r="AJ51" s="50" t="s">
        <v>259</v>
      </c>
    </row>
    <row r="52" spans="1:36" s="5" customFormat="1" ht="46.5" customHeight="1" x14ac:dyDescent="0.25">
      <c r="A52" s="141"/>
      <c r="B52" s="23"/>
      <c r="C52" s="23"/>
      <c r="D52" s="23" t="s">
        <v>196</v>
      </c>
      <c r="E52" s="72"/>
      <c r="F52" s="49"/>
      <c r="G52" s="42"/>
      <c r="H52" s="41"/>
      <c r="I52" s="37"/>
      <c r="J52" s="43"/>
      <c r="K52" s="27">
        <v>0</v>
      </c>
      <c r="L52" s="93"/>
      <c r="M52" s="36"/>
      <c r="N52" s="58"/>
      <c r="O52" s="37"/>
      <c r="P52" s="38"/>
      <c r="Q52" s="102"/>
      <c r="R52" s="37"/>
      <c r="S52" s="38"/>
      <c r="T52" s="39"/>
      <c r="U52" s="37"/>
      <c r="V52" s="38"/>
      <c r="W52" s="39"/>
      <c r="X52" s="37"/>
      <c r="Y52" s="38"/>
      <c r="Z52" s="39"/>
      <c r="AA52" s="37"/>
      <c r="AB52" s="38"/>
      <c r="AC52" s="105">
        <f t="shared" si="0"/>
        <v>0</v>
      </c>
      <c r="AD52" s="37">
        <f t="shared" si="2"/>
        <v>0</v>
      </c>
      <c r="AE52" s="42"/>
      <c r="AF52" s="105">
        <f t="shared" si="3"/>
        <v>0</v>
      </c>
      <c r="AG52" s="110"/>
      <c r="AH52" s="108"/>
      <c r="AI52" s="39"/>
      <c r="AJ52" s="50" t="s">
        <v>259</v>
      </c>
    </row>
    <row r="53" spans="1:36" s="5" customFormat="1" ht="46.5" customHeight="1" x14ac:dyDescent="0.25">
      <c r="A53" s="141"/>
      <c r="B53" s="23"/>
      <c r="C53" s="121" t="s">
        <v>197</v>
      </c>
      <c r="D53" s="121" t="s">
        <v>198</v>
      </c>
      <c r="E53" s="167" t="s">
        <v>291</v>
      </c>
      <c r="F53" s="49">
        <v>12</v>
      </c>
      <c r="G53" s="42" t="s">
        <v>149</v>
      </c>
      <c r="H53" s="41">
        <v>57250000</v>
      </c>
      <c r="I53" s="37">
        <v>8</v>
      </c>
      <c r="J53" s="43" t="s">
        <v>149</v>
      </c>
      <c r="K53" s="27">
        <v>18100000</v>
      </c>
      <c r="L53" s="93">
        <v>2</v>
      </c>
      <c r="M53" s="36" t="s">
        <v>149</v>
      </c>
      <c r="N53" s="58">
        <v>4000000</v>
      </c>
      <c r="O53" s="37">
        <v>1</v>
      </c>
      <c r="P53" s="38" t="s">
        <v>149</v>
      </c>
      <c r="Q53" s="102">
        <v>650000</v>
      </c>
      <c r="R53" s="37"/>
      <c r="S53" s="38"/>
      <c r="T53" s="39"/>
      <c r="U53" s="37"/>
      <c r="V53" s="38"/>
      <c r="W53" s="39"/>
      <c r="X53" s="37"/>
      <c r="Y53" s="38"/>
      <c r="Z53" s="39"/>
      <c r="AA53" s="37">
        <v>1</v>
      </c>
      <c r="AB53" s="38" t="s">
        <v>149</v>
      </c>
      <c r="AC53" s="105">
        <f t="shared" si="0"/>
        <v>650000</v>
      </c>
      <c r="AD53" s="37">
        <f t="shared" si="2"/>
        <v>9</v>
      </c>
      <c r="AE53" s="42" t="s">
        <v>149</v>
      </c>
      <c r="AF53" s="105">
        <f t="shared" si="3"/>
        <v>18750000</v>
      </c>
      <c r="AG53" s="110">
        <f t="shared" si="4"/>
        <v>0.75</v>
      </c>
      <c r="AH53" s="108">
        <f t="shared" si="1"/>
        <v>0.32751091703056767</v>
      </c>
      <c r="AI53" s="39"/>
      <c r="AJ53" s="50" t="s">
        <v>259</v>
      </c>
    </row>
    <row r="54" spans="1:36" s="5" customFormat="1" ht="46.5" customHeight="1" x14ac:dyDescent="0.25">
      <c r="A54" s="141"/>
      <c r="B54" s="23"/>
      <c r="C54" s="40" t="s">
        <v>199</v>
      </c>
      <c r="D54" s="21" t="s">
        <v>200</v>
      </c>
      <c r="E54" s="167" t="s">
        <v>289</v>
      </c>
      <c r="F54" s="49">
        <v>3</v>
      </c>
      <c r="G54" s="42" t="s">
        <v>149</v>
      </c>
      <c r="H54" s="41">
        <v>225000000</v>
      </c>
      <c r="I54" s="37">
        <v>2</v>
      </c>
      <c r="J54" s="43" t="s">
        <v>149</v>
      </c>
      <c r="K54" s="27">
        <v>21140000</v>
      </c>
      <c r="L54" s="93">
        <v>0</v>
      </c>
      <c r="M54" s="36"/>
      <c r="N54" s="58">
        <v>0</v>
      </c>
      <c r="O54" s="37">
        <v>0</v>
      </c>
      <c r="P54" s="38"/>
      <c r="Q54" s="102">
        <v>0</v>
      </c>
      <c r="R54" s="37"/>
      <c r="S54" s="38"/>
      <c r="T54" s="39"/>
      <c r="U54" s="37"/>
      <c r="V54" s="38"/>
      <c r="W54" s="39"/>
      <c r="X54" s="37"/>
      <c r="Y54" s="38"/>
      <c r="Z54" s="39"/>
      <c r="AA54" s="37">
        <v>0</v>
      </c>
      <c r="AB54" s="38"/>
      <c r="AC54" s="105">
        <f t="shared" si="0"/>
        <v>0</v>
      </c>
      <c r="AD54" s="37">
        <f t="shared" si="2"/>
        <v>2</v>
      </c>
      <c r="AE54" s="42" t="s">
        <v>149</v>
      </c>
      <c r="AF54" s="105">
        <f t="shared" si="3"/>
        <v>21140000</v>
      </c>
      <c r="AG54" s="110">
        <f t="shared" si="4"/>
        <v>0.66666666666666663</v>
      </c>
      <c r="AH54" s="108">
        <f t="shared" si="1"/>
        <v>9.3955555555555556E-2</v>
      </c>
      <c r="AI54" s="39"/>
      <c r="AJ54" s="50" t="s">
        <v>259</v>
      </c>
    </row>
    <row r="55" spans="1:36" s="5" customFormat="1" ht="46.5" customHeight="1" x14ac:dyDescent="0.25">
      <c r="A55" s="141"/>
      <c r="B55" s="23"/>
      <c r="C55" s="40"/>
      <c r="D55" s="21" t="s">
        <v>201</v>
      </c>
      <c r="E55" s="72"/>
      <c r="F55" s="49"/>
      <c r="G55" s="42"/>
      <c r="H55" s="41"/>
      <c r="I55" s="37"/>
      <c r="J55" s="43"/>
      <c r="K55" s="27">
        <v>0</v>
      </c>
      <c r="L55" s="93"/>
      <c r="M55" s="36"/>
      <c r="N55" s="58"/>
      <c r="O55" s="37"/>
      <c r="P55" s="38"/>
      <c r="Q55" s="102"/>
      <c r="R55" s="37"/>
      <c r="S55" s="38"/>
      <c r="T55" s="39"/>
      <c r="U55" s="37"/>
      <c r="V55" s="38"/>
      <c r="W55" s="39"/>
      <c r="X55" s="37"/>
      <c r="Y55" s="38"/>
      <c r="Z55" s="39"/>
      <c r="AA55" s="37"/>
      <c r="AB55" s="38"/>
      <c r="AC55" s="105">
        <f t="shared" si="0"/>
        <v>0</v>
      </c>
      <c r="AD55" s="37">
        <f t="shared" si="2"/>
        <v>0</v>
      </c>
      <c r="AE55" s="42"/>
      <c r="AF55" s="105">
        <f t="shared" si="3"/>
        <v>0</v>
      </c>
      <c r="AG55" s="110"/>
      <c r="AH55" s="108"/>
      <c r="AI55" s="39"/>
      <c r="AJ55" s="50" t="s">
        <v>259</v>
      </c>
    </row>
    <row r="56" spans="1:36" s="5" customFormat="1" ht="46.5" customHeight="1" x14ac:dyDescent="0.25">
      <c r="A56" s="141"/>
      <c r="B56" s="23"/>
      <c r="C56" s="70" t="s">
        <v>202</v>
      </c>
      <c r="D56" s="70" t="s">
        <v>203</v>
      </c>
      <c r="E56" s="76"/>
      <c r="F56" s="65"/>
      <c r="G56" s="64"/>
      <c r="H56" s="66"/>
      <c r="I56" s="89"/>
      <c r="J56" s="59"/>
      <c r="K56" s="63">
        <v>0</v>
      </c>
      <c r="L56" s="93"/>
      <c r="M56" s="36"/>
      <c r="N56" s="58"/>
      <c r="O56" s="37"/>
      <c r="P56" s="38"/>
      <c r="Q56" s="102"/>
      <c r="R56" s="37"/>
      <c r="S56" s="38"/>
      <c r="T56" s="39"/>
      <c r="U56" s="37"/>
      <c r="V56" s="38"/>
      <c r="W56" s="39"/>
      <c r="X56" s="37"/>
      <c r="Y56" s="38"/>
      <c r="Z56" s="39"/>
      <c r="AA56" s="37"/>
      <c r="AB56" s="38"/>
      <c r="AC56" s="105">
        <f t="shared" si="0"/>
        <v>0</v>
      </c>
      <c r="AD56" s="37">
        <f t="shared" si="2"/>
        <v>0</v>
      </c>
      <c r="AE56" s="64"/>
      <c r="AF56" s="105">
        <f t="shared" si="3"/>
        <v>0</v>
      </c>
      <c r="AG56" s="110"/>
      <c r="AH56" s="108"/>
      <c r="AI56" s="39"/>
      <c r="AJ56" s="39" t="s">
        <v>261</v>
      </c>
    </row>
    <row r="57" spans="1:36" s="5" customFormat="1" ht="46.5" customHeight="1" x14ac:dyDescent="0.25">
      <c r="A57" s="141"/>
      <c r="B57" s="23"/>
      <c r="C57" s="70" t="s">
        <v>204</v>
      </c>
      <c r="D57" s="71" t="s">
        <v>205</v>
      </c>
      <c r="E57" s="76"/>
      <c r="F57" s="65"/>
      <c r="G57" s="64"/>
      <c r="H57" s="62">
        <f>SUM(H58)</f>
        <v>15040000</v>
      </c>
      <c r="I57" s="89"/>
      <c r="J57" s="59"/>
      <c r="K57" s="62">
        <f>SUM(K58)</f>
        <v>1382250</v>
      </c>
      <c r="L57" s="93"/>
      <c r="M57" s="36"/>
      <c r="N57" s="62">
        <f>SUM(N58)</f>
        <v>3500000</v>
      </c>
      <c r="O57" s="37"/>
      <c r="P57" s="38"/>
      <c r="Q57" s="107">
        <f>SUM(Q58)</f>
        <v>650000</v>
      </c>
      <c r="R57" s="37"/>
      <c r="S57" s="38"/>
      <c r="T57" s="39"/>
      <c r="U57" s="37"/>
      <c r="V57" s="38"/>
      <c r="W57" s="39"/>
      <c r="X57" s="37"/>
      <c r="Y57" s="38"/>
      <c r="Z57" s="39"/>
      <c r="AA57" s="37"/>
      <c r="AB57" s="38"/>
      <c r="AC57" s="106">
        <f t="shared" si="0"/>
        <v>650000</v>
      </c>
      <c r="AD57" s="37">
        <f t="shared" si="2"/>
        <v>0</v>
      </c>
      <c r="AE57" s="64"/>
      <c r="AF57" s="106">
        <f t="shared" si="3"/>
        <v>2032250</v>
      </c>
      <c r="AG57" s="110"/>
      <c r="AH57" s="109">
        <f t="shared" si="1"/>
        <v>0.13512300531914895</v>
      </c>
      <c r="AI57" s="39"/>
      <c r="AJ57" s="39"/>
    </row>
    <row r="58" spans="1:36" s="5" customFormat="1" ht="46.5" customHeight="1" x14ac:dyDescent="0.25">
      <c r="A58" s="141"/>
      <c r="B58" s="23"/>
      <c r="C58" s="23" t="s">
        <v>206</v>
      </c>
      <c r="D58" s="23" t="s">
        <v>207</v>
      </c>
      <c r="E58" s="167" t="s">
        <v>292</v>
      </c>
      <c r="F58" s="49">
        <v>3</v>
      </c>
      <c r="G58" s="42" t="s">
        <v>133</v>
      </c>
      <c r="H58" s="41">
        <v>15040000</v>
      </c>
      <c r="I58" s="37">
        <v>1</v>
      </c>
      <c r="J58" s="43" t="s">
        <v>133</v>
      </c>
      <c r="K58" s="27">
        <v>1382250</v>
      </c>
      <c r="L58" s="93">
        <v>1</v>
      </c>
      <c r="M58" s="36" t="s">
        <v>133</v>
      </c>
      <c r="N58" s="58">
        <v>3500000</v>
      </c>
      <c r="O58" s="37"/>
      <c r="P58" s="38"/>
      <c r="Q58" s="102">
        <v>650000</v>
      </c>
      <c r="R58" s="37"/>
      <c r="S58" s="38"/>
      <c r="T58" s="39"/>
      <c r="U58" s="37"/>
      <c r="V58" s="38"/>
      <c r="W58" s="39"/>
      <c r="X58" s="37"/>
      <c r="Y58" s="38"/>
      <c r="Z58" s="39"/>
      <c r="AA58" s="37"/>
      <c r="AB58" s="38"/>
      <c r="AC58" s="105">
        <f t="shared" si="0"/>
        <v>650000</v>
      </c>
      <c r="AD58" s="37">
        <f t="shared" si="2"/>
        <v>1</v>
      </c>
      <c r="AE58" s="42" t="s">
        <v>133</v>
      </c>
      <c r="AF58" s="105">
        <f t="shared" si="3"/>
        <v>2032250</v>
      </c>
      <c r="AG58" s="110">
        <f t="shared" si="4"/>
        <v>0.33333333333333331</v>
      </c>
      <c r="AH58" s="108">
        <f t="shared" si="1"/>
        <v>0.13512300531914895</v>
      </c>
      <c r="AI58" s="39"/>
      <c r="AJ58" s="50" t="s">
        <v>262</v>
      </c>
    </row>
    <row r="59" spans="1:36" s="5" customFormat="1" ht="46.5" customHeight="1" x14ac:dyDescent="0.25">
      <c r="A59" s="141"/>
      <c r="B59" s="23"/>
      <c r="C59" s="70" t="s">
        <v>208</v>
      </c>
      <c r="D59" s="70" t="s">
        <v>209</v>
      </c>
      <c r="E59" s="76"/>
      <c r="F59" s="65"/>
      <c r="G59" s="64"/>
      <c r="H59" s="62">
        <f>SUM(H60:H61)</f>
        <v>59685000</v>
      </c>
      <c r="I59" s="89"/>
      <c r="J59" s="59"/>
      <c r="K59" s="62">
        <f>SUM(K60:K61)</f>
        <v>32736000</v>
      </c>
      <c r="L59" s="93"/>
      <c r="M59" s="36"/>
      <c r="N59" s="62">
        <f>SUM(N60:N61)</f>
        <v>3500000</v>
      </c>
      <c r="O59" s="37"/>
      <c r="P59" s="38"/>
      <c r="Q59" s="107">
        <f>SUM(Q60:Q61)</f>
        <v>425000</v>
      </c>
      <c r="R59" s="37"/>
      <c r="S59" s="38"/>
      <c r="T59" s="39"/>
      <c r="U59" s="37"/>
      <c r="V59" s="38"/>
      <c r="W59" s="39"/>
      <c r="X59" s="37"/>
      <c r="Y59" s="38"/>
      <c r="Z59" s="39"/>
      <c r="AA59" s="37"/>
      <c r="AB59" s="38"/>
      <c r="AC59" s="106">
        <f t="shared" si="0"/>
        <v>425000</v>
      </c>
      <c r="AD59" s="37">
        <f t="shared" si="2"/>
        <v>0</v>
      </c>
      <c r="AE59" s="64"/>
      <c r="AF59" s="106">
        <f>K59+AC59</f>
        <v>33161000</v>
      </c>
      <c r="AG59" s="110"/>
      <c r="AH59" s="109">
        <f t="shared" si="1"/>
        <v>0.55560023456479857</v>
      </c>
      <c r="AI59" s="39"/>
      <c r="AJ59" s="39"/>
    </row>
    <row r="60" spans="1:36" s="5" customFormat="1" ht="46.5" customHeight="1" x14ac:dyDescent="0.25">
      <c r="A60" s="141"/>
      <c r="B60" s="23"/>
      <c r="C60" s="23" t="s">
        <v>210</v>
      </c>
      <c r="D60" s="23" t="s">
        <v>211</v>
      </c>
      <c r="E60" s="167" t="s">
        <v>297</v>
      </c>
      <c r="F60" s="49">
        <v>5</v>
      </c>
      <c r="G60" s="42" t="s">
        <v>149</v>
      </c>
      <c r="H60" s="41">
        <v>30931000</v>
      </c>
      <c r="I60" s="37">
        <v>3</v>
      </c>
      <c r="J60" s="43" t="s">
        <v>149</v>
      </c>
      <c r="K60" s="27">
        <v>16724000</v>
      </c>
      <c r="L60" s="93">
        <v>1</v>
      </c>
      <c r="M60" s="36" t="s">
        <v>149</v>
      </c>
      <c r="N60" s="58">
        <v>1600000</v>
      </c>
      <c r="O60" s="37">
        <v>1</v>
      </c>
      <c r="P60" s="38" t="s">
        <v>149</v>
      </c>
      <c r="Q60" s="102">
        <v>425000</v>
      </c>
      <c r="R60" s="37"/>
      <c r="S60" s="38"/>
      <c r="T60" s="39"/>
      <c r="U60" s="37"/>
      <c r="V60" s="38"/>
      <c r="W60" s="39"/>
      <c r="X60" s="37"/>
      <c r="Y60" s="38"/>
      <c r="Z60" s="39"/>
      <c r="AA60" s="37">
        <v>1</v>
      </c>
      <c r="AB60" s="38" t="s">
        <v>149</v>
      </c>
      <c r="AC60" s="105">
        <f t="shared" si="0"/>
        <v>425000</v>
      </c>
      <c r="AD60" s="37">
        <f t="shared" si="2"/>
        <v>4</v>
      </c>
      <c r="AE60" s="42" t="s">
        <v>149</v>
      </c>
      <c r="AF60" s="105">
        <f t="shared" si="3"/>
        <v>17149000</v>
      </c>
      <c r="AG60" s="110">
        <f t="shared" si="4"/>
        <v>0.8</v>
      </c>
      <c r="AH60" s="108">
        <f t="shared" si="1"/>
        <v>0.55442759690924959</v>
      </c>
      <c r="AI60" s="39"/>
      <c r="AJ60" s="50" t="s">
        <v>263</v>
      </c>
    </row>
    <row r="61" spans="1:36" s="5" customFormat="1" ht="46.5" customHeight="1" x14ac:dyDescent="0.25">
      <c r="A61" s="141"/>
      <c r="B61" s="23"/>
      <c r="C61" s="23" t="s">
        <v>212</v>
      </c>
      <c r="D61" s="23" t="s">
        <v>213</v>
      </c>
      <c r="E61" s="167" t="s">
        <v>298</v>
      </c>
      <c r="F61" s="49">
        <v>30</v>
      </c>
      <c r="G61" s="42" t="s">
        <v>149</v>
      </c>
      <c r="H61" s="41">
        <v>28754000</v>
      </c>
      <c r="I61" s="37">
        <v>18</v>
      </c>
      <c r="J61" s="43" t="s">
        <v>149</v>
      </c>
      <c r="K61" s="27">
        <v>16012000</v>
      </c>
      <c r="L61" s="93">
        <v>6</v>
      </c>
      <c r="M61" s="36" t="s">
        <v>149</v>
      </c>
      <c r="N61" s="58">
        <v>1900000</v>
      </c>
      <c r="O61" s="37"/>
      <c r="P61" s="38"/>
      <c r="Q61" s="102"/>
      <c r="R61" s="37"/>
      <c r="S61" s="38"/>
      <c r="T61" s="39"/>
      <c r="U61" s="37"/>
      <c r="V61" s="38"/>
      <c r="W61" s="39"/>
      <c r="X61" s="37"/>
      <c r="Y61" s="38"/>
      <c r="Z61" s="39"/>
      <c r="AA61" s="37"/>
      <c r="AB61" s="38"/>
      <c r="AC61" s="105">
        <f t="shared" si="0"/>
        <v>0</v>
      </c>
      <c r="AD61" s="37">
        <f t="shared" si="2"/>
        <v>18</v>
      </c>
      <c r="AE61" s="42" t="s">
        <v>149</v>
      </c>
      <c r="AF61" s="105">
        <f t="shared" si="3"/>
        <v>16012000</v>
      </c>
      <c r="AG61" s="110">
        <f t="shared" si="4"/>
        <v>0.6</v>
      </c>
      <c r="AH61" s="108">
        <f t="shared" si="1"/>
        <v>0.5568616540307435</v>
      </c>
      <c r="AI61" s="39"/>
      <c r="AJ61" s="50" t="s">
        <v>263</v>
      </c>
    </row>
    <row r="62" spans="1:36" s="5" customFormat="1" ht="46.5" customHeight="1" x14ac:dyDescent="0.25">
      <c r="A62" s="141"/>
      <c r="B62" s="23"/>
      <c r="C62" s="70" t="s">
        <v>232</v>
      </c>
      <c r="D62" s="70" t="s">
        <v>233</v>
      </c>
      <c r="E62" s="76"/>
      <c r="F62" s="65"/>
      <c r="G62" s="64"/>
      <c r="H62" s="66"/>
      <c r="I62" s="89"/>
      <c r="J62" s="59"/>
      <c r="K62" s="63">
        <v>0</v>
      </c>
      <c r="L62" s="97"/>
      <c r="M62" s="98"/>
      <c r="N62" s="58"/>
      <c r="O62" s="37"/>
      <c r="P62" s="38"/>
      <c r="Q62" s="102"/>
      <c r="R62" s="37"/>
      <c r="S62" s="38"/>
      <c r="T62" s="39"/>
      <c r="U62" s="37"/>
      <c r="V62" s="38"/>
      <c r="W62" s="39"/>
      <c r="X62" s="37"/>
      <c r="Y62" s="38"/>
      <c r="Z62" s="39"/>
      <c r="AA62" s="37"/>
      <c r="AB62" s="38"/>
      <c r="AC62" s="105">
        <f t="shared" si="0"/>
        <v>0</v>
      </c>
      <c r="AD62" s="37">
        <f t="shared" si="2"/>
        <v>0</v>
      </c>
      <c r="AE62" s="64"/>
      <c r="AF62" s="105">
        <f t="shared" si="3"/>
        <v>0</v>
      </c>
      <c r="AG62" s="110"/>
      <c r="AH62" s="108"/>
      <c r="AI62" s="39"/>
      <c r="AJ62" s="39" t="s">
        <v>261</v>
      </c>
    </row>
    <row r="63" spans="1:36" s="5" customFormat="1" ht="46.5" customHeight="1" x14ac:dyDescent="0.25">
      <c r="A63" s="141"/>
      <c r="B63" s="23"/>
      <c r="C63" s="70" t="s">
        <v>234</v>
      </c>
      <c r="D63" s="70" t="s">
        <v>235</v>
      </c>
      <c r="E63" s="76"/>
      <c r="F63" s="65"/>
      <c r="G63" s="64"/>
      <c r="H63" s="62">
        <f>SUM(H64:H66)</f>
        <v>638716200</v>
      </c>
      <c r="I63" s="89"/>
      <c r="J63" s="59"/>
      <c r="K63" s="62">
        <f>SUM(K64:K66)</f>
        <v>382080000</v>
      </c>
      <c r="L63" s="97"/>
      <c r="M63" s="98"/>
      <c r="N63" s="62">
        <f>SUM(N64:N66)</f>
        <v>13075000</v>
      </c>
      <c r="O63" s="37"/>
      <c r="P63" s="38"/>
      <c r="Q63" s="107">
        <f>SUM(Q64:Q66)</f>
        <v>425000</v>
      </c>
      <c r="R63" s="37"/>
      <c r="S63" s="38"/>
      <c r="T63" s="39"/>
      <c r="U63" s="37"/>
      <c r="V63" s="38"/>
      <c r="W63" s="39"/>
      <c r="X63" s="37"/>
      <c r="Y63" s="38"/>
      <c r="Z63" s="39"/>
      <c r="AA63" s="37"/>
      <c r="AB63" s="38"/>
      <c r="AC63" s="106">
        <f t="shared" si="0"/>
        <v>425000</v>
      </c>
      <c r="AD63" s="37">
        <f t="shared" si="2"/>
        <v>0</v>
      </c>
      <c r="AE63" s="64"/>
      <c r="AF63" s="106">
        <f t="shared" si="3"/>
        <v>382505000</v>
      </c>
      <c r="AG63" s="110"/>
      <c r="AH63" s="109">
        <f t="shared" si="1"/>
        <v>0.59886534896093135</v>
      </c>
      <c r="AI63" s="39"/>
      <c r="AJ63" s="39"/>
    </row>
    <row r="64" spans="1:36" s="5" customFormat="1" ht="46.5" customHeight="1" x14ac:dyDescent="0.25">
      <c r="A64" s="141"/>
      <c r="B64" s="23"/>
      <c r="C64" s="23" t="s">
        <v>240</v>
      </c>
      <c r="D64" s="23" t="s">
        <v>252</v>
      </c>
      <c r="E64" s="167" t="s">
        <v>299</v>
      </c>
      <c r="F64" s="86">
        <v>50</v>
      </c>
      <c r="G64" s="46" t="s">
        <v>241</v>
      </c>
      <c r="H64" s="47">
        <v>49955000</v>
      </c>
      <c r="I64" s="122">
        <v>30</v>
      </c>
      <c r="J64" s="48" t="s">
        <v>241</v>
      </c>
      <c r="K64" s="123">
        <v>27025000</v>
      </c>
      <c r="L64" s="124">
        <v>100</v>
      </c>
      <c r="M64" s="125" t="s">
        <v>173</v>
      </c>
      <c r="N64" s="123">
        <v>4750000</v>
      </c>
      <c r="O64" s="122"/>
      <c r="P64" s="126"/>
      <c r="Q64" s="127"/>
      <c r="R64" s="122"/>
      <c r="S64" s="126"/>
      <c r="T64" s="128"/>
      <c r="U64" s="122"/>
      <c r="V64" s="126"/>
      <c r="W64" s="128"/>
      <c r="X64" s="122"/>
      <c r="Y64" s="126"/>
      <c r="Z64" s="128"/>
      <c r="AA64" s="122"/>
      <c r="AB64" s="126"/>
      <c r="AC64" s="129">
        <f t="shared" si="0"/>
        <v>0</v>
      </c>
      <c r="AD64" s="122">
        <f t="shared" si="2"/>
        <v>30</v>
      </c>
      <c r="AE64" s="46" t="s">
        <v>241</v>
      </c>
      <c r="AF64" s="105">
        <f t="shared" si="3"/>
        <v>27025000</v>
      </c>
      <c r="AG64" s="110">
        <f t="shared" si="4"/>
        <v>0.6</v>
      </c>
      <c r="AH64" s="108">
        <f t="shared" si="1"/>
        <v>0.54098688819937946</v>
      </c>
      <c r="AI64" s="39"/>
      <c r="AJ64" s="39" t="s">
        <v>264</v>
      </c>
    </row>
    <row r="65" spans="1:36" s="5" customFormat="1" ht="59.25" customHeight="1" x14ac:dyDescent="0.25">
      <c r="A65" s="141"/>
      <c r="B65" s="23"/>
      <c r="C65" s="23" t="s">
        <v>236</v>
      </c>
      <c r="D65" s="23" t="s">
        <v>253</v>
      </c>
      <c r="E65" s="167" t="s">
        <v>301</v>
      </c>
      <c r="F65" s="49">
        <v>6</v>
      </c>
      <c r="G65" s="42" t="s">
        <v>149</v>
      </c>
      <c r="H65" s="41">
        <v>22480000</v>
      </c>
      <c r="I65" s="37">
        <v>2</v>
      </c>
      <c r="J65" s="43" t="s">
        <v>149</v>
      </c>
      <c r="K65" s="27">
        <v>1200000</v>
      </c>
      <c r="L65" s="95">
        <v>2</v>
      </c>
      <c r="M65" s="96" t="s">
        <v>149</v>
      </c>
      <c r="N65" s="58">
        <v>1500000</v>
      </c>
      <c r="O65" s="37"/>
      <c r="P65" s="38"/>
      <c r="Q65" s="102"/>
      <c r="R65" s="37"/>
      <c r="S65" s="38"/>
      <c r="T65" s="39"/>
      <c r="U65" s="37"/>
      <c r="V65" s="38"/>
      <c r="W65" s="39"/>
      <c r="X65" s="37"/>
      <c r="Y65" s="38"/>
      <c r="Z65" s="39"/>
      <c r="AA65" s="37"/>
      <c r="AB65" s="38"/>
      <c r="AC65" s="105">
        <f t="shared" si="0"/>
        <v>0</v>
      </c>
      <c r="AD65" s="37">
        <f t="shared" si="2"/>
        <v>2</v>
      </c>
      <c r="AE65" s="42" t="s">
        <v>149</v>
      </c>
      <c r="AF65" s="105">
        <f t="shared" si="3"/>
        <v>1200000</v>
      </c>
      <c r="AG65" s="110">
        <f t="shared" si="4"/>
        <v>0.33333333333333331</v>
      </c>
      <c r="AH65" s="108">
        <f t="shared" si="1"/>
        <v>5.3380782918149468E-2</v>
      </c>
      <c r="AI65" s="39"/>
      <c r="AJ65" s="39" t="s">
        <v>264</v>
      </c>
    </row>
    <row r="66" spans="1:36" s="5" customFormat="1" ht="46.5" customHeight="1" x14ac:dyDescent="0.25">
      <c r="A66" s="141"/>
      <c r="B66" s="23"/>
      <c r="C66" s="23" t="s">
        <v>237</v>
      </c>
      <c r="D66" s="23" t="s">
        <v>238</v>
      </c>
      <c r="E66" s="167" t="s">
        <v>300</v>
      </c>
      <c r="F66" s="49">
        <v>81</v>
      </c>
      <c r="G66" s="42" t="s">
        <v>239</v>
      </c>
      <c r="H66" s="41">
        <v>566281200</v>
      </c>
      <c r="I66" s="37">
        <v>77</v>
      </c>
      <c r="J66" s="43" t="s">
        <v>239</v>
      </c>
      <c r="K66" s="27">
        <v>353855000</v>
      </c>
      <c r="L66" s="95">
        <v>2</v>
      </c>
      <c r="M66" s="96" t="s">
        <v>254</v>
      </c>
      <c r="N66" s="58">
        <v>6825000</v>
      </c>
      <c r="O66" s="37">
        <v>1</v>
      </c>
      <c r="P66" s="38" t="s">
        <v>239</v>
      </c>
      <c r="Q66" s="102">
        <v>425000</v>
      </c>
      <c r="R66" s="37"/>
      <c r="S66" s="38"/>
      <c r="T66" s="39"/>
      <c r="U66" s="37"/>
      <c r="V66" s="38"/>
      <c r="W66" s="39"/>
      <c r="X66" s="37"/>
      <c r="Y66" s="38"/>
      <c r="Z66" s="39"/>
      <c r="AA66" s="37">
        <v>1</v>
      </c>
      <c r="AB66" s="38" t="s">
        <v>239</v>
      </c>
      <c r="AC66" s="105">
        <f t="shared" si="0"/>
        <v>425000</v>
      </c>
      <c r="AD66" s="37">
        <f t="shared" si="2"/>
        <v>78</v>
      </c>
      <c r="AE66" s="42" t="s">
        <v>239</v>
      </c>
      <c r="AF66" s="105">
        <f t="shared" si="3"/>
        <v>354280000</v>
      </c>
      <c r="AG66" s="110">
        <f t="shared" si="4"/>
        <v>0.96296296296296291</v>
      </c>
      <c r="AH66" s="108">
        <f t="shared" si="1"/>
        <v>0.62562557259538198</v>
      </c>
      <c r="AI66" s="39"/>
      <c r="AJ66" s="39" t="s">
        <v>264</v>
      </c>
    </row>
    <row r="67" spans="1:36" s="5" customFormat="1" ht="46.5" customHeight="1" x14ac:dyDescent="0.25">
      <c r="A67" s="141"/>
      <c r="B67" s="23"/>
      <c r="C67" s="70" t="s">
        <v>223</v>
      </c>
      <c r="D67" s="70" t="s">
        <v>224</v>
      </c>
      <c r="E67" s="76"/>
      <c r="F67" s="49"/>
      <c r="G67" s="42"/>
      <c r="H67" s="41"/>
      <c r="I67" s="37"/>
      <c r="J67" s="43"/>
      <c r="K67" s="27">
        <v>0</v>
      </c>
      <c r="L67" s="93"/>
      <c r="M67" s="36"/>
      <c r="N67" s="58"/>
      <c r="O67" s="37"/>
      <c r="P67" s="38"/>
      <c r="Q67" s="102"/>
      <c r="R67" s="37"/>
      <c r="S67" s="38"/>
      <c r="T67" s="39"/>
      <c r="U67" s="37"/>
      <c r="V67" s="38"/>
      <c r="W67" s="39"/>
      <c r="X67" s="37"/>
      <c r="Y67" s="38"/>
      <c r="Z67" s="39"/>
      <c r="AA67" s="37"/>
      <c r="AB67" s="38"/>
      <c r="AC67" s="105">
        <f t="shared" si="0"/>
        <v>0</v>
      </c>
      <c r="AD67" s="37">
        <f t="shared" si="2"/>
        <v>0</v>
      </c>
      <c r="AE67" s="42"/>
      <c r="AF67" s="105">
        <f t="shared" si="3"/>
        <v>0</v>
      </c>
      <c r="AG67" s="110"/>
      <c r="AH67" s="108"/>
      <c r="AI67" s="39"/>
      <c r="AJ67" s="39" t="s">
        <v>261</v>
      </c>
    </row>
    <row r="68" spans="1:36" s="5" customFormat="1" ht="46.5" customHeight="1" x14ac:dyDescent="0.25">
      <c r="A68" s="141"/>
      <c r="B68" s="23"/>
      <c r="C68" s="70" t="s">
        <v>225</v>
      </c>
      <c r="D68" s="70" t="s">
        <v>226</v>
      </c>
      <c r="E68" s="76"/>
      <c r="F68" s="65"/>
      <c r="G68" s="64"/>
      <c r="H68" s="62">
        <f>SUM(H69:H70)</f>
        <v>114465000</v>
      </c>
      <c r="I68" s="89"/>
      <c r="J68" s="59"/>
      <c r="K68" s="62">
        <f>SUM(K69:K70)</f>
        <v>66270000</v>
      </c>
      <c r="L68" s="93"/>
      <c r="M68" s="36"/>
      <c r="N68" s="62">
        <f>SUM(N69:N70)</f>
        <v>3000000</v>
      </c>
      <c r="O68" s="37"/>
      <c r="P68" s="38"/>
      <c r="Q68" s="107">
        <f>SUM(Q69:Q70)</f>
        <v>400000</v>
      </c>
      <c r="R68" s="37"/>
      <c r="S68" s="38"/>
      <c r="T68" s="39"/>
      <c r="U68" s="37"/>
      <c r="V68" s="38"/>
      <c r="W68" s="39"/>
      <c r="X68" s="37"/>
      <c r="Y68" s="38"/>
      <c r="Z68" s="39"/>
      <c r="AA68" s="37"/>
      <c r="AB68" s="38"/>
      <c r="AC68" s="106">
        <f t="shared" si="0"/>
        <v>400000</v>
      </c>
      <c r="AD68" s="37">
        <f t="shared" si="2"/>
        <v>0</v>
      </c>
      <c r="AE68" s="64"/>
      <c r="AF68" s="106">
        <f t="shared" si="3"/>
        <v>66670000</v>
      </c>
      <c r="AG68" s="110"/>
      <c r="AH68" s="109">
        <f t="shared" si="1"/>
        <v>0.58244878347092999</v>
      </c>
      <c r="AI68" s="39"/>
      <c r="AJ68" s="39"/>
    </row>
    <row r="69" spans="1:36" s="5" customFormat="1" ht="46.5" customHeight="1" x14ac:dyDescent="0.25">
      <c r="A69" s="141"/>
      <c r="B69" s="23"/>
      <c r="C69" s="23" t="s">
        <v>227</v>
      </c>
      <c r="D69" s="78" t="s">
        <v>228</v>
      </c>
      <c r="E69" s="72"/>
      <c r="F69" s="49">
        <v>24</v>
      </c>
      <c r="G69" s="42" t="s">
        <v>229</v>
      </c>
      <c r="H69" s="41">
        <v>12000000</v>
      </c>
      <c r="I69" s="37"/>
      <c r="J69" s="43"/>
      <c r="K69" s="27">
        <v>0</v>
      </c>
      <c r="L69" s="93"/>
      <c r="M69" s="36"/>
      <c r="N69" s="58"/>
      <c r="O69" s="37"/>
      <c r="P69" s="38"/>
      <c r="Q69" s="102"/>
      <c r="R69" s="37"/>
      <c r="S69" s="38"/>
      <c r="T69" s="39"/>
      <c r="U69" s="37"/>
      <c r="V69" s="38"/>
      <c r="W69" s="39"/>
      <c r="X69" s="37"/>
      <c r="Y69" s="38"/>
      <c r="Z69" s="39"/>
      <c r="AA69" s="37"/>
      <c r="AB69" s="38"/>
      <c r="AC69" s="105">
        <f t="shared" si="0"/>
        <v>0</v>
      </c>
      <c r="AD69" s="37">
        <f t="shared" si="2"/>
        <v>0</v>
      </c>
      <c r="AE69" s="42" t="s">
        <v>229</v>
      </c>
      <c r="AF69" s="105">
        <f t="shared" si="3"/>
        <v>0</v>
      </c>
      <c r="AG69" s="110">
        <f t="shared" si="4"/>
        <v>0</v>
      </c>
      <c r="AH69" s="108">
        <f t="shared" si="1"/>
        <v>0</v>
      </c>
      <c r="AI69" s="39"/>
      <c r="AJ69" s="50" t="s">
        <v>262</v>
      </c>
    </row>
    <row r="70" spans="1:36" s="5" customFormat="1" ht="46.5" customHeight="1" x14ac:dyDescent="0.25">
      <c r="A70" s="141"/>
      <c r="B70" s="23"/>
      <c r="C70" s="23" t="s">
        <v>230</v>
      </c>
      <c r="D70" s="78" t="s">
        <v>231</v>
      </c>
      <c r="E70" s="167" t="s">
        <v>296</v>
      </c>
      <c r="F70" s="49">
        <v>312</v>
      </c>
      <c r="G70" s="42" t="s">
        <v>173</v>
      </c>
      <c r="H70" s="41">
        <v>102465000</v>
      </c>
      <c r="I70" s="37">
        <v>252</v>
      </c>
      <c r="J70" s="43" t="s">
        <v>173</v>
      </c>
      <c r="K70" s="27">
        <v>66270000</v>
      </c>
      <c r="L70" s="93">
        <v>24</v>
      </c>
      <c r="M70" s="36" t="s">
        <v>173</v>
      </c>
      <c r="N70" s="58">
        <v>3000000</v>
      </c>
      <c r="O70" s="37">
        <v>4</v>
      </c>
      <c r="P70" s="38" t="s">
        <v>173</v>
      </c>
      <c r="Q70" s="102">
        <v>400000</v>
      </c>
      <c r="R70" s="37"/>
      <c r="S70" s="38"/>
      <c r="T70" s="39"/>
      <c r="U70" s="37"/>
      <c r="V70" s="38"/>
      <c r="W70" s="39"/>
      <c r="X70" s="37"/>
      <c r="Y70" s="38"/>
      <c r="Z70" s="39"/>
      <c r="AA70" s="37">
        <v>4</v>
      </c>
      <c r="AB70" s="38" t="s">
        <v>173</v>
      </c>
      <c r="AC70" s="105">
        <f t="shared" si="0"/>
        <v>400000</v>
      </c>
      <c r="AD70" s="37">
        <f t="shared" si="2"/>
        <v>256</v>
      </c>
      <c r="AE70" s="42" t="s">
        <v>173</v>
      </c>
      <c r="AF70" s="105">
        <f t="shared" si="3"/>
        <v>66670000</v>
      </c>
      <c r="AG70" s="110">
        <f t="shared" si="4"/>
        <v>0.82051282051282048</v>
      </c>
      <c r="AH70" s="108">
        <f t="shared" si="1"/>
        <v>0.65066120138583905</v>
      </c>
      <c r="AI70" s="39"/>
      <c r="AJ70" s="50" t="s">
        <v>262</v>
      </c>
    </row>
    <row r="71" spans="1:36" s="5" customFormat="1" ht="46.5" customHeight="1" x14ac:dyDescent="0.25">
      <c r="A71" s="141"/>
      <c r="B71" s="23"/>
      <c r="C71" s="70" t="s">
        <v>242</v>
      </c>
      <c r="D71" s="70" t="s">
        <v>243</v>
      </c>
      <c r="E71" s="76"/>
      <c r="F71" s="49"/>
      <c r="G71" s="42"/>
      <c r="H71" s="41"/>
      <c r="I71" s="37"/>
      <c r="J71" s="43"/>
      <c r="K71" s="27">
        <v>0</v>
      </c>
      <c r="L71" s="93"/>
      <c r="M71" s="36"/>
      <c r="N71" s="58"/>
      <c r="O71" s="37"/>
      <c r="P71" s="38"/>
      <c r="Q71" s="102"/>
      <c r="R71" s="37"/>
      <c r="S71" s="38"/>
      <c r="T71" s="39"/>
      <c r="U71" s="37"/>
      <c r="V71" s="38"/>
      <c r="W71" s="39"/>
      <c r="X71" s="37"/>
      <c r="Y71" s="38"/>
      <c r="Z71" s="39"/>
      <c r="AA71" s="37"/>
      <c r="AB71" s="38"/>
      <c r="AC71" s="105">
        <f t="shared" si="0"/>
        <v>0</v>
      </c>
      <c r="AD71" s="37">
        <f t="shared" si="2"/>
        <v>0</v>
      </c>
      <c r="AE71" s="42"/>
      <c r="AF71" s="105">
        <f t="shared" si="3"/>
        <v>0</v>
      </c>
      <c r="AG71" s="110"/>
      <c r="AH71" s="108"/>
      <c r="AI71" s="39"/>
      <c r="AJ71" s="39" t="s">
        <v>261</v>
      </c>
    </row>
    <row r="72" spans="1:36" s="5" customFormat="1" ht="46.5" customHeight="1" x14ac:dyDescent="0.25">
      <c r="A72" s="141"/>
      <c r="B72" s="23"/>
      <c r="C72" s="70" t="s">
        <v>244</v>
      </c>
      <c r="D72" s="70" t="s">
        <v>245</v>
      </c>
      <c r="E72" s="76"/>
      <c r="F72" s="65"/>
      <c r="G72" s="64"/>
      <c r="H72" s="62">
        <f>H73</f>
        <v>35150000</v>
      </c>
      <c r="I72" s="89"/>
      <c r="J72" s="59"/>
      <c r="K72" s="62">
        <f>K73</f>
        <v>19810000</v>
      </c>
      <c r="L72" s="93"/>
      <c r="M72" s="36"/>
      <c r="N72" s="62">
        <f>N73</f>
        <v>2550000</v>
      </c>
      <c r="O72" s="37"/>
      <c r="P72" s="38"/>
      <c r="Q72" s="107">
        <f>SUM(Q73)</f>
        <v>0</v>
      </c>
      <c r="R72" s="37"/>
      <c r="S72" s="38"/>
      <c r="T72" s="39"/>
      <c r="U72" s="37"/>
      <c r="V72" s="38"/>
      <c r="W72" s="39"/>
      <c r="X72" s="37"/>
      <c r="Y72" s="38"/>
      <c r="Z72" s="39"/>
      <c r="AA72" s="37"/>
      <c r="AB72" s="38"/>
      <c r="AC72" s="106">
        <f t="shared" si="0"/>
        <v>0</v>
      </c>
      <c r="AD72" s="37">
        <f t="shared" si="2"/>
        <v>0</v>
      </c>
      <c r="AE72" s="64"/>
      <c r="AF72" s="106">
        <f t="shared" si="3"/>
        <v>19810000</v>
      </c>
      <c r="AG72" s="110"/>
      <c r="AH72" s="109">
        <f t="shared" si="1"/>
        <v>0.56358463726884778</v>
      </c>
      <c r="AI72" s="39"/>
      <c r="AJ72" s="39"/>
    </row>
    <row r="73" spans="1:36" s="5" customFormat="1" ht="46.5" customHeight="1" x14ac:dyDescent="0.25">
      <c r="A73" s="141"/>
      <c r="B73" s="23"/>
      <c r="C73" s="23" t="s">
        <v>246</v>
      </c>
      <c r="D73" s="23" t="s">
        <v>247</v>
      </c>
      <c r="E73" s="167" t="s">
        <v>295</v>
      </c>
      <c r="F73" s="49">
        <v>63</v>
      </c>
      <c r="G73" s="42" t="s">
        <v>229</v>
      </c>
      <c r="H73" s="41">
        <v>35150000</v>
      </c>
      <c r="I73" s="37">
        <v>42</v>
      </c>
      <c r="J73" s="43" t="s">
        <v>170</v>
      </c>
      <c r="K73" s="27">
        <v>19810000</v>
      </c>
      <c r="L73" s="93">
        <v>20</v>
      </c>
      <c r="M73" s="36" t="s">
        <v>229</v>
      </c>
      <c r="N73" s="58">
        <v>2550000</v>
      </c>
      <c r="O73" s="37">
        <v>0</v>
      </c>
      <c r="P73" s="38"/>
      <c r="Q73" s="102">
        <v>0</v>
      </c>
      <c r="R73" s="37"/>
      <c r="S73" s="38"/>
      <c r="T73" s="39"/>
      <c r="U73" s="37"/>
      <c r="V73" s="38"/>
      <c r="W73" s="39"/>
      <c r="X73" s="37"/>
      <c r="Y73" s="38"/>
      <c r="Z73" s="39"/>
      <c r="AA73" s="37">
        <v>0</v>
      </c>
      <c r="AB73" s="38"/>
      <c r="AC73" s="105">
        <f t="shared" si="0"/>
        <v>0</v>
      </c>
      <c r="AD73" s="37">
        <f t="shared" si="2"/>
        <v>42</v>
      </c>
      <c r="AE73" s="42" t="s">
        <v>229</v>
      </c>
      <c r="AF73" s="105">
        <f t="shared" si="3"/>
        <v>19810000</v>
      </c>
      <c r="AG73" s="110">
        <f t="shared" si="4"/>
        <v>0.66666666666666663</v>
      </c>
      <c r="AH73" s="108">
        <f t="shared" si="1"/>
        <v>0.56358463726884778</v>
      </c>
      <c r="AI73" s="39"/>
      <c r="AJ73" s="50" t="s">
        <v>262</v>
      </c>
    </row>
    <row r="74" spans="1:36" s="5" customFormat="1" ht="46.5" customHeight="1" x14ac:dyDescent="0.25">
      <c r="A74" s="141"/>
      <c r="B74" s="23"/>
      <c r="C74" s="70" t="s">
        <v>214</v>
      </c>
      <c r="D74" s="70" t="s">
        <v>215</v>
      </c>
      <c r="E74" s="76"/>
      <c r="F74" s="65"/>
      <c r="G74" s="64"/>
      <c r="H74" s="66"/>
      <c r="I74" s="89"/>
      <c r="J74" s="59"/>
      <c r="K74" s="63">
        <v>0</v>
      </c>
      <c r="L74" s="93"/>
      <c r="M74" s="36"/>
      <c r="N74" s="77"/>
      <c r="O74" s="37"/>
      <c r="P74" s="38"/>
      <c r="Q74" s="102"/>
      <c r="R74" s="37"/>
      <c r="S74" s="38"/>
      <c r="T74" s="39"/>
      <c r="U74" s="37"/>
      <c r="V74" s="38"/>
      <c r="W74" s="39"/>
      <c r="X74" s="37"/>
      <c r="Y74" s="38"/>
      <c r="Z74" s="39"/>
      <c r="AA74" s="37"/>
      <c r="AB74" s="38"/>
      <c r="AC74" s="105">
        <f t="shared" si="0"/>
        <v>0</v>
      </c>
      <c r="AD74" s="37">
        <f t="shared" si="2"/>
        <v>0</v>
      </c>
      <c r="AE74" s="64"/>
      <c r="AF74" s="105">
        <f t="shared" si="3"/>
        <v>0</v>
      </c>
      <c r="AG74" s="110"/>
      <c r="AH74" s="108"/>
      <c r="AI74" s="39"/>
      <c r="AJ74" s="39" t="s">
        <v>261</v>
      </c>
    </row>
    <row r="75" spans="1:36" s="5" customFormat="1" ht="46.5" customHeight="1" x14ac:dyDescent="0.25">
      <c r="A75" s="141"/>
      <c r="B75" s="23"/>
      <c r="C75" s="70" t="s">
        <v>216</v>
      </c>
      <c r="D75" s="70" t="s">
        <v>217</v>
      </c>
      <c r="E75" s="76"/>
      <c r="F75" s="65"/>
      <c r="G75" s="64"/>
      <c r="H75" s="62">
        <f>SUM(H76:H77)</f>
        <v>1608085000</v>
      </c>
      <c r="I75" s="89"/>
      <c r="J75" s="59"/>
      <c r="K75" s="62">
        <f>SUM(K76:K77)</f>
        <v>914735000</v>
      </c>
      <c r="L75" s="93"/>
      <c r="M75" s="36"/>
      <c r="N75" s="77"/>
      <c r="O75" s="37"/>
      <c r="P75" s="38"/>
      <c r="Q75" s="107">
        <f>SUM(Q76:Q77)</f>
        <v>70350000</v>
      </c>
      <c r="R75" s="37"/>
      <c r="S75" s="38"/>
      <c r="T75" s="39"/>
      <c r="U75" s="37"/>
      <c r="V75" s="38"/>
      <c r="W75" s="39"/>
      <c r="X75" s="37"/>
      <c r="Y75" s="38"/>
      <c r="Z75" s="39"/>
      <c r="AA75" s="37"/>
      <c r="AB75" s="38"/>
      <c r="AC75" s="106">
        <f t="shared" si="0"/>
        <v>70350000</v>
      </c>
      <c r="AD75" s="37">
        <f t="shared" si="2"/>
        <v>0</v>
      </c>
      <c r="AE75" s="64"/>
      <c r="AF75" s="106">
        <f t="shared" si="3"/>
        <v>985085000</v>
      </c>
      <c r="AG75" s="110"/>
      <c r="AH75" s="109">
        <f t="shared" si="1"/>
        <v>0.61258266820472795</v>
      </c>
      <c r="AI75" s="39"/>
      <c r="AJ75" s="39"/>
    </row>
    <row r="76" spans="1:36" s="5" customFormat="1" ht="46.5" customHeight="1" x14ac:dyDescent="0.25">
      <c r="A76" s="141"/>
      <c r="B76" s="23"/>
      <c r="C76" s="23" t="s">
        <v>218</v>
      </c>
      <c r="D76" s="23" t="s">
        <v>219</v>
      </c>
      <c r="E76" s="167" t="s">
        <v>294</v>
      </c>
      <c r="F76" s="49">
        <v>60</v>
      </c>
      <c r="G76" s="42" t="s">
        <v>220</v>
      </c>
      <c r="H76" s="41">
        <v>1608085000</v>
      </c>
      <c r="I76" s="37">
        <v>36</v>
      </c>
      <c r="J76" s="43" t="s">
        <v>220</v>
      </c>
      <c r="K76" s="27">
        <v>898935000</v>
      </c>
      <c r="L76" s="93">
        <v>12</v>
      </c>
      <c r="M76" s="36" t="s">
        <v>220</v>
      </c>
      <c r="N76" s="79">
        <v>282300000</v>
      </c>
      <c r="O76" s="93">
        <v>12</v>
      </c>
      <c r="P76" s="36" t="s">
        <v>220</v>
      </c>
      <c r="Q76" s="102">
        <v>70350000</v>
      </c>
      <c r="R76" s="37"/>
      <c r="S76" s="38"/>
      <c r="T76" s="39"/>
      <c r="U76" s="37"/>
      <c r="V76" s="38"/>
      <c r="W76" s="39"/>
      <c r="X76" s="37"/>
      <c r="Y76" s="38"/>
      <c r="Z76" s="39"/>
      <c r="AA76" s="93">
        <v>12</v>
      </c>
      <c r="AB76" s="36" t="s">
        <v>220</v>
      </c>
      <c r="AC76" s="105">
        <f t="shared" si="0"/>
        <v>70350000</v>
      </c>
      <c r="AD76" s="37">
        <f t="shared" si="2"/>
        <v>48</v>
      </c>
      <c r="AE76" s="42" t="s">
        <v>220</v>
      </c>
      <c r="AF76" s="105">
        <f t="shared" si="3"/>
        <v>969285000</v>
      </c>
      <c r="AG76" s="110">
        <f t="shared" si="4"/>
        <v>0.8</v>
      </c>
      <c r="AH76" s="108">
        <f t="shared" si="1"/>
        <v>0.6027573169328736</v>
      </c>
      <c r="AI76" s="39"/>
      <c r="AJ76" s="50" t="s">
        <v>262</v>
      </c>
    </row>
    <row r="77" spans="1:36" s="5" customFormat="1" ht="46.5" customHeight="1" x14ac:dyDescent="0.25">
      <c r="A77" s="142"/>
      <c r="B77" s="80"/>
      <c r="C77" s="80" t="s">
        <v>221</v>
      </c>
      <c r="D77" s="80" t="s">
        <v>222</v>
      </c>
      <c r="E77" s="169" t="s">
        <v>293</v>
      </c>
      <c r="F77" s="87">
        <v>12</v>
      </c>
      <c r="G77" s="88" t="s">
        <v>220</v>
      </c>
      <c r="H77" s="81"/>
      <c r="I77" s="90">
        <v>12</v>
      </c>
      <c r="J77" s="91" t="s">
        <v>220</v>
      </c>
      <c r="K77" s="82">
        <v>15800000</v>
      </c>
      <c r="L77" s="99"/>
      <c r="M77" s="100"/>
      <c r="N77" s="83"/>
      <c r="O77" s="90"/>
      <c r="P77" s="101"/>
      <c r="Q77" s="102"/>
      <c r="R77" s="37"/>
      <c r="S77" s="38"/>
      <c r="T77" s="39"/>
      <c r="U77" s="37"/>
      <c r="V77" s="38"/>
      <c r="W77" s="39"/>
      <c r="X77" s="37"/>
      <c r="Y77" s="38"/>
      <c r="Z77" s="39"/>
      <c r="AA77" s="90"/>
      <c r="AB77" s="101"/>
      <c r="AC77" s="105">
        <f t="shared" si="0"/>
        <v>0</v>
      </c>
      <c r="AD77" s="37">
        <f t="shared" si="2"/>
        <v>12</v>
      </c>
      <c r="AE77" s="88" t="s">
        <v>220</v>
      </c>
      <c r="AF77" s="105">
        <f t="shared" si="3"/>
        <v>15800000</v>
      </c>
      <c r="AG77" s="110">
        <f t="shared" si="4"/>
        <v>1</v>
      </c>
      <c r="AH77" s="108"/>
      <c r="AI77" s="39"/>
      <c r="AJ77" s="50" t="s">
        <v>262</v>
      </c>
    </row>
    <row r="78" spans="1:36" ht="15" customHeight="1" x14ac:dyDescent="0.25">
      <c r="A78" s="289" t="s">
        <v>13</v>
      </c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1"/>
      <c r="O78" s="143">
        <v>0</v>
      </c>
      <c r="P78" s="52" t="s">
        <v>14</v>
      </c>
      <c r="Q78" s="53"/>
      <c r="R78" s="144"/>
      <c r="S78" s="53"/>
      <c r="T78" s="145"/>
      <c r="U78" s="144"/>
      <c r="V78" s="53"/>
      <c r="W78" s="145"/>
      <c r="X78" s="144"/>
      <c r="Y78" s="53"/>
      <c r="Z78" s="145"/>
      <c r="AA78" s="144"/>
      <c r="AB78" s="53"/>
      <c r="AC78" s="146">
        <f>AC21+AC26+AC32+AC42+AC49+AC57+AC59+AC63+AC68+AC72+AC75</f>
        <v>398028337.88</v>
      </c>
      <c r="AD78" s="144"/>
      <c r="AE78" s="52"/>
      <c r="AF78" s="146">
        <f>AF21+AF26+AF32+AF42+AF49+AF57+AF59+AF63+AF68+AF72+AF75</f>
        <v>6929544388.8800001</v>
      </c>
      <c r="AG78" s="147">
        <f>SUM(AG22:AG77)</f>
        <v>23.553504755648763</v>
      </c>
      <c r="AH78" s="146">
        <f>AH21+AH26+AH32+AH42+AH49+AH57+AH59+AH63+AH68+AH72+AH75</f>
        <v>5.9344365785499855</v>
      </c>
      <c r="AI78" s="52"/>
      <c r="AJ78" s="53"/>
    </row>
    <row r="79" spans="1:36" ht="15" customHeight="1" x14ac:dyDescent="0.25">
      <c r="A79" s="289" t="s">
        <v>15</v>
      </c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1"/>
      <c r="O79" s="242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4"/>
      <c r="AA79" s="144"/>
      <c r="AB79" s="53"/>
      <c r="AC79" s="148"/>
      <c r="AD79" s="245"/>
      <c r="AE79" s="245"/>
      <c r="AF79" s="245"/>
      <c r="AG79" s="245"/>
      <c r="AH79" s="245"/>
      <c r="AI79" s="245"/>
      <c r="AJ79" s="245"/>
    </row>
    <row r="80" spans="1:36" s="5" customFormat="1" ht="30" customHeight="1" x14ac:dyDescent="0.25">
      <c r="A80" s="242" t="s">
        <v>16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4"/>
    </row>
    <row r="81" spans="1:36" ht="35.1" customHeight="1" x14ac:dyDescent="0.25">
      <c r="A81" s="51" t="s">
        <v>117</v>
      </c>
      <c r="B81" s="52" t="s">
        <v>60</v>
      </c>
      <c r="C81" s="52" t="s">
        <v>2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3"/>
    </row>
    <row r="82" spans="1:36" ht="35.1" customHeight="1" x14ac:dyDescent="0.25">
      <c r="A82" s="51" t="s">
        <v>118</v>
      </c>
      <c r="B82" s="52" t="s">
        <v>61</v>
      </c>
      <c r="C82" s="52" t="s">
        <v>2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3"/>
    </row>
    <row r="83" spans="1:36" s="5" customFormat="1" ht="30" customHeight="1" x14ac:dyDescent="0.25">
      <c r="A83" s="242" t="s">
        <v>17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4"/>
    </row>
    <row r="84" spans="1:36" ht="35.1" customHeight="1" x14ac:dyDescent="0.25">
      <c r="A84" s="54" t="s">
        <v>119</v>
      </c>
      <c r="B84" s="52" t="s">
        <v>60</v>
      </c>
      <c r="C84" s="52" t="s">
        <v>2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3"/>
    </row>
    <row r="85" spans="1:36" ht="35.1" customHeight="1" x14ac:dyDescent="0.25">
      <c r="A85" s="54" t="s">
        <v>120</v>
      </c>
      <c r="B85" s="52" t="s">
        <v>61</v>
      </c>
      <c r="C85" s="52" t="s">
        <v>2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3"/>
    </row>
    <row r="86" spans="1:36" s="5" customFormat="1" ht="30" customHeight="1" x14ac:dyDescent="0.25">
      <c r="A86" s="242" t="s">
        <v>18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4"/>
    </row>
    <row r="87" spans="1:36" s="5" customFormat="1" ht="30" customHeight="1" x14ac:dyDescent="0.25">
      <c r="A87" s="242" t="s">
        <v>19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4"/>
    </row>
    <row r="88" spans="1:36" s="5" customFormat="1" ht="30.75" customHeight="1" x14ac:dyDescent="0.25">
      <c r="A88" s="55" t="s">
        <v>20</v>
      </c>
      <c r="B88" s="55"/>
      <c r="C88" s="149"/>
      <c r="D88" s="149"/>
      <c r="E88" s="149"/>
      <c r="F88" s="55"/>
      <c r="G88" s="55"/>
      <c r="H88" s="55"/>
      <c r="I88" s="150"/>
      <c r="J88" s="150"/>
      <c r="K88" s="55"/>
      <c r="L88" s="151"/>
      <c r="M88" s="152"/>
      <c r="N88" s="153"/>
      <c r="O88" s="152"/>
      <c r="P88" s="150"/>
      <c r="Q88" s="150"/>
      <c r="R88" s="55"/>
      <c r="S88" s="55"/>
      <c r="T88" s="55"/>
      <c r="U88" s="55"/>
      <c r="V88" s="55"/>
      <c r="W88" s="55"/>
      <c r="X88" s="55"/>
      <c r="Y88" s="130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</row>
    <row r="89" spans="1:36" x14ac:dyDescent="0.25">
      <c r="A89" s="55"/>
      <c r="B89" s="55"/>
      <c r="C89" s="149"/>
      <c r="D89" s="149"/>
      <c r="E89" s="149"/>
      <c r="F89" s="55"/>
      <c r="G89" s="55"/>
      <c r="H89" s="55"/>
      <c r="I89" s="150"/>
      <c r="J89" s="150"/>
      <c r="K89" s="55"/>
      <c r="L89" s="151"/>
      <c r="M89" s="152"/>
      <c r="N89" s="153"/>
      <c r="O89" s="152"/>
      <c r="P89" s="150"/>
      <c r="Q89" s="150"/>
      <c r="R89" s="130"/>
      <c r="S89" s="130"/>
      <c r="T89" s="130"/>
      <c r="U89" s="130"/>
      <c r="V89" s="130"/>
      <c r="W89" s="130"/>
      <c r="X89" s="130"/>
      <c r="Y89" s="130"/>
      <c r="Z89" s="55"/>
      <c r="AA89" s="55"/>
      <c r="AB89" s="55"/>
      <c r="AC89" s="55"/>
      <c r="AD89" s="130"/>
      <c r="AE89" s="130"/>
      <c r="AF89" s="130"/>
      <c r="AG89" s="130"/>
      <c r="AH89" s="130"/>
      <c r="AI89" s="130"/>
      <c r="AJ89" s="130"/>
    </row>
    <row r="90" spans="1:36" ht="57.75" customHeight="1" x14ac:dyDescent="0.25">
      <c r="A90" s="55" t="s">
        <v>26</v>
      </c>
      <c r="B90" s="55"/>
      <c r="C90" s="149"/>
      <c r="D90" s="149"/>
      <c r="E90" s="149"/>
      <c r="F90" s="55"/>
      <c r="G90" s="55"/>
      <c r="H90" s="55"/>
      <c r="I90" s="150"/>
      <c r="J90" s="150"/>
      <c r="K90" s="55"/>
      <c r="L90" s="151"/>
      <c r="M90" s="152"/>
      <c r="N90" s="153"/>
      <c r="O90" s="152"/>
      <c r="P90" s="150"/>
      <c r="Q90" s="150"/>
      <c r="R90" s="130"/>
      <c r="S90" s="130"/>
      <c r="T90" s="130"/>
      <c r="U90" s="249" t="s">
        <v>21</v>
      </c>
      <c r="V90" s="249"/>
      <c r="W90" s="249"/>
      <c r="X90" s="249"/>
      <c r="Y90" s="249"/>
      <c r="Z90" s="249"/>
      <c r="AA90" s="55"/>
      <c r="AB90" s="55"/>
      <c r="AC90" s="55"/>
      <c r="AD90" s="130"/>
      <c r="AE90" s="130"/>
      <c r="AF90" s="130" t="s">
        <v>22</v>
      </c>
      <c r="AG90" s="130"/>
      <c r="AH90" s="130"/>
      <c r="AI90" s="130"/>
      <c r="AJ90" s="130"/>
    </row>
    <row r="91" spans="1:36" ht="19.5" customHeight="1" x14ac:dyDescent="0.25">
      <c r="A91" s="130" t="s">
        <v>113</v>
      </c>
      <c r="B91" s="55"/>
      <c r="C91" s="241" t="s">
        <v>106</v>
      </c>
      <c r="D91" s="241"/>
      <c r="E91" s="241"/>
      <c r="F91" s="55"/>
      <c r="G91" s="55"/>
      <c r="H91" s="55"/>
      <c r="I91" s="150"/>
      <c r="J91" s="150"/>
      <c r="K91" s="55"/>
      <c r="L91" s="151"/>
      <c r="M91" s="152"/>
      <c r="N91" s="153"/>
      <c r="O91" s="152"/>
      <c r="P91" s="150"/>
      <c r="Q91" s="150"/>
      <c r="R91" s="130"/>
      <c r="S91" s="130"/>
      <c r="T91" s="130"/>
      <c r="U91" s="249" t="s">
        <v>265</v>
      </c>
      <c r="V91" s="249"/>
      <c r="W91" s="249"/>
      <c r="X91" s="249"/>
      <c r="Y91" s="249"/>
      <c r="Z91" s="249"/>
      <c r="AA91" s="55"/>
      <c r="AB91" s="55"/>
      <c r="AC91" s="55"/>
      <c r="AD91" s="130"/>
      <c r="AE91" s="130"/>
      <c r="AF91" s="130" t="s">
        <v>267</v>
      </c>
      <c r="AG91" s="130"/>
      <c r="AH91" s="130"/>
      <c r="AI91" s="130"/>
      <c r="AJ91" s="130"/>
    </row>
    <row r="92" spans="1:36" ht="19.5" customHeight="1" x14ac:dyDescent="0.25">
      <c r="A92" s="130" t="s">
        <v>121</v>
      </c>
      <c r="B92" s="55"/>
      <c r="C92" s="241" t="s">
        <v>107</v>
      </c>
      <c r="D92" s="241"/>
      <c r="E92" s="241"/>
      <c r="F92" s="55"/>
      <c r="G92" s="55"/>
      <c r="H92" s="55"/>
      <c r="I92" s="150"/>
      <c r="J92" s="150"/>
      <c r="K92" s="55"/>
      <c r="L92" s="151"/>
      <c r="M92" s="152"/>
      <c r="N92" s="153"/>
      <c r="O92" s="152"/>
      <c r="P92" s="150"/>
      <c r="Q92" s="150"/>
      <c r="R92" s="130"/>
      <c r="S92" s="130"/>
      <c r="T92" s="130"/>
      <c r="U92" s="249" t="s">
        <v>266</v>
      </c>
      <c r="V92" s="249"/>
      <c r="W92" s="249"/>
      <c r="X92" s="249"/>
      <c r="Y92" s="249"/>
      <c r="Z92" s="249"/>
      <c r="AA92" s="55"/>
      <c r="AB92" s="55"/>
      <c r="AC92" s="55"/>
      <c r="AD92" s="130"/>
      <c r="AE92" s="130"/>
      <c r="AF92" s="130" t="s">
        <v>23</v>
      </c>
      <c r="AG92" s="130"/>
      <c r="AH92" s="130"/>
      <c r="AI92" s="130"/>
      <c r="AJ92" s="130"/>
    </row>
    <row r="93" spans="1:36" ht="19.5" customHeight="1" x14ac:dyDescent="0.25">
      <c r="A93" s="130" t="s">
        <v>115</v>
      </c>
      <c r="B93" s="55"/>
      <c r="C93" s="241" t="s">
        <v>108</v>
      </c>
      <c r="D93" s="241"/>
      <c r="E93" s="241"/>
      <c r="F93" s="55"/>
      <c r="G93" s="55"/>
      <c r="H93" s="55"/>
      <c r="I93" s="150"/>
      <c r="J93" s="150"/>
      <c r="K93" s="55"/>
      <c r="L93" s="151"/>
      <c r="M93" s="152"/>
      <c r="N93" s="153"/>
      <c r="O93" s="152"/>
      <c r="P93" s="150"/>
      <c r="Q93" s="150"/>
      <c r="R93" s="130"/>
      <c r="S93" s="130"/>
      <c r="T93" s="130"/>
      <c r="U93" s="249" t="s">
        <v>24</v>
      </c>
      <c r="V93" s="249"/>
      <c r="W93" s="249"/>
      <c r="X93" s="249"/>
      <c r="Y93" s="249"/>
      <c r="Z93" s="249"/>
      <c r="AA93" s="55"/>
      <c r="AB93" s="55"/>
      <c r="AC93" s="55"/>
      <c r="AD93" s="130"/>
      <c r="AE93" s="130"/>
      <c r="AF93" s="130" t="s">
        <v>24</v>
      </c>
      <c r="AG93" s="130"/>
      <c r="AH93" s="130"/>
      <c r="AI93" s="130"/>
      <c r="AJ93" s="130"/>
    </row>
    <row r="94" spans="1:36" ht="30.75" customHeight="1" x14ac:dyDescent="0.25">
      <c r="A94" s="130" t="s">
        <v>117</v>
      </c>
      <c r="B94" s="55"/>
      <c r="C94" s="241" t="s">
        <v>110</v>
      </c>
      <c r="D94" s="241"/>
      <c r="E94" s="241"/>
      <c r="F94" s="241"/>
      <c r="G94" s="241"/>
      <c r="H94" s="241"/>
      <c r="I94" s="150"/>
      <c r="J94" s="150"/>
      <c r="K94" s="55"/>
      <c r="L94" s="151"/>
      <c r="M94" s="152"/>
      <c r="N94" s="153"/>
      <c r="O94" s="152"/>
      <c r="P94" s="150"/>
      <c r="Q94" s="150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</row>
    <row r="95" spans="1:36" ht="30.75" customHeight="1" x14ac:dyDescent="0.25">
      <c r="A95" s="130" t="s">
        <v>118</v>
      </c>
      <c r="B95" s="55"/>
      <c r="C95" s="241" t="s">
        <v>109</v>
      </c>
      <c r="D95" s="241"/>
      <c r="E95" s="241"/>
      <c r="F95" s="241"/>
      <c r="G95" s="241"/>
      <c r="H95" s="241"/>
      <c r="I95" s="150"/>
      <c r="J95" s="150"/>
      <c r="K95" s="55"/>
      <c r="L95" s="151"/>
      <c r="M95" s="152"/>
      <c r="N95" s="153"/>
      <c r="O95" s="152"/>
      <c r="P95" s="150"/>
      <c r="Q95" s="150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</row>
    <row r="96" spans="1:36" ht="30.75" customHeight="1" x14ac:dyDescent="0.25">
      <c r="A96" s="130" t="s">
        <v>119</v>
      </c>
      <c r="B96" s="55"/>
      <c r="C96" s="241" t="s">
        <v>111</v>
      </c>
      <c r="D96" s="241"/>
      <c r="E96" s="241"/>
      <c r="F96" s="241"/>
      <c r="G96" s="241"/>
      <c r="H96" s="241"/>
      <c r="I96" s="150"/>
      <c r="J96" s="150"/>
      <c r="K96" s="55"/>
      <c r="L96" s="151"/>
      <c r="M96" s="152"/>
      <c r="N96" s="153"/>
      <c r="O96" s="152"/>
      <c r="P96" s="150"/>
      <c r="Q96" s="150"/>
      <c r="R96" s="55"/>
      <c r="S96" s="55"/>
      <c r="T96" s="55"/>
      <c r="U96" s="248" t="s">
        <v>268</v>
      </c>
      <c r="V96" s="248"/>
      <c r="W96" s="248"/>
      <c r="X96" s="248"/>
      <c r="Y96" s="248"/>
      <c r="Z96" s="248"/>
      <c r="AA96" s="55"/>
      <c r="AB96" s="55"/>
      <c r="AC96" s="55"/>
      <c r="AD96" s="55"/>
      <c r="AE96" s="55"/>
      <c r="AF96" s="130" t="s">
        <v>25</v>
      </c>
      <c r="AG96" s="55"/>
      <c r="AH96" s="55"/>
      <c r="AI96" s="55"/>
      <c r="AJ96" s="55"/>
    </row>
    <row r="97" spans="1:36" ht="30.75" customHeight="1" x14ac:dyDescent="0.25">
      <c r="A97" s="130" t="s">
        <v>120</v>
      </c>
      <c r="B97" s="55"/>
      <c r="C97" s="241" t="s">
        <v>112</v>
      </c>
      <c r="D97" s="241"/>
      <c r="E97" s="241"/>
      <c r="F97" s="241"/>
      <c r="G97" s="241"/>
      <c r="H97" s="241"/>
      <c r="I97" s="150"/>
      <c r="J97" s="150"/>
      <c r="K97" s="55"/>
      <c r="L97" s="151"/>
      <c r="M97" s="152"/>
      <c r="N97" s="153"/>
      <c r="O97" s="152"/>
      <c r="P97" s="150"/>
      <c r="Q97" s="150"/>
      <c r="R97" s="55"/>
      <c r="S97" s="55"/>
      <c r="T97" s="55"/>
      <c r="U97" s="249" t="s">
        <v>269</v>
      </c>
      <c r="V97" s="249"/>
      <c r="W97" s="249"/>
      <c r="X97" s="249"/>
      <c r="Y97" s="249"/>
      <c r="Z97" s="249"/>
      <c r="AA97" s="55"/>
      <c r="AB97" s="55"/>
      <c r="AC97" s="55"/>
      <c r="AD97" s="55"/>
      <c r="AE97" s="55"/>
      <c r="AF97" s="55"/>
      <c r="AG97" s="55"/>
      <c r="AH97" s="55"/>
      <c r="AI97" s="55"/>
      <c r="AJ97" s="55"/>
    </row>
    <row r="98" spans="1:36" x14ac:dyDescent="0.25">
      <c r="A98" s="55"/>
      <c r="B98" s="55"/>
      <c r="C98" s="149"/>
      <c r="D98" s="149"/>
      <c r="E98" s="149"/>
      <c r="F98" s="55"/>
      <c r="G98" s="55"/>
      <c r="H98" s="55"/>
      <c r="I98" s="150"/>
      <c r="J98" s="150"/>
      <c r="K98" s="55"/>
      <c r="L98" s="151"/>
      <c r="M98" s="152"/>
      <c r="N98" s="153"/>
      <c r="O98" s="152"/>
      <c r="P98" s="150"/>
      <c r="Q98" s="150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6" ht="17.25" customHeight="1" x14ac:dyDescent="0.25">
      <c r="A99" s="240" t="s">
        <v>27</v>
      </c>
      <c r="B99" s="240"/>
      <c r="C99" s="241" t="s">
        <v>98</v>
      </c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</row>
    <row r="100" spans="1:36" x14ac:dyDescent="0.25">
      <c r="A100" s="240" t="s">
        <v>28</v>
      </c>
      <c r="B100" s="240"/>
      <c r="C100" s="241" t="s">
        <v>29</v>
      </c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</row>
    <row r="101" spans="1:36" x14ac:dyDescent="0.25">
      <c r="A101" s="240" t="s">
        <v>30</v>
      </c>
      <c r="B101" s="240"/>
      <c r="C101" s="241" t="s">
        <v>92</v>
      </c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</row>
    <row r="102" spans="1:36" x14ac:dyDescent="0.25">
      <c r="A102" s="240" t="s">
        <v>31</v>
      </c>
      <c r="B102" s="240"/>
      <c r="C102" s="240" t="s">
        <v>248</v>
      </c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</row>
    <row r="103" spans="1:36" x14ac:dyDescent="0.25">
      <c r="A103" s="240" t="s">
        <v>32</v>
      </c>
      <c r="B103" s="240"/>
      <c r="C103" s="240" t="s">
        <v>103</v>
      </c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</row>
    <row r="104" spans="1:36" x14ac:dyDescent="0.25">
      <c r="A104" s="240" t="s">
        <v>34</v>
      </c>
      <c r="B104" s="240"/>
      <c r="C104" s="240" t="s">
        <v>33</v>
      </c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</row>
    <row r="105" spans="1:36" x14ac:dyDescent="0.25">
      <c r="A105" s="240" t="s">
        <v>36</v>
      </c>
      <c r="B105" s="240"/>
      <c r="C105" s="240" t="s">
        <v>35</v>
      </c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</row>
    <row r="106" spans="1:36" x14ac:dyDescent="0.25">
      <c r="A106" s="240" t="s">
        <v>38</v>
      </c>
      <c r="B106" s="240"/>
      <c r="C106" s="240" t="s">
        <v>37</v>
      </c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</row>
    <row r="107" spans="1:36" x14ac:dyDescent="0.25">
      <c r="A107" s="240" t="s">
        <v>40</v>
      </c>
      <c r="B107" s="240"/>
      <c r="C107" s="240" t="s">
        <v>39</v>
      </c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</row>
    <row r="108" spans="1:36" x14ac:dyDescent="0.25">
      <c r="A108" s="239" t="s">
        <v>42</v>
      </c>
      <c r="B108" s="239"/>
      <c r="C108" s="239" t="s">
        <v>41</v>
      </c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</row>
    <row r="109" spans="1:36" x14ac:dyDescent="0.25">
      <c r="A109" s="239" t="s">
        <v>43</v>
      </c>
      <c r="B109" s="239"/>
      <c r="C109" s="239" t="s">
        <v>104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</row>
    <row r="110" spans="1:36" x14ac:dyDescent="0.25">
      <c r="A110" s="239" t="s">
        <v>45</v>
      </c>
      <c r="B110" s="239"/>
      <c r="C110" s="239" t="s">
        <v>44</v>
      </c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</row>
    <row r="111" spans="1:36" x14ac:dyDescent="0.25">
      <c r="A111" s="239" t="s">
        <v>47</v>
      </c>
      <c r="B111" s="239"/>
      <c r="C111" s="239" t="s">
        <v>46</v>
      </c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</row>
    <row r="112" spans="1:36" x14ac:dyDescent="0.25">
      <c r="A112" s="239" t="s">
        <v>49</v>
      </c>
      <c r="B112" s="239"/>
      <c r="C112" s="239" t="s">
        <v>48</v>
      </c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</row>
    <row r="113" spans="1:36" x14ac:dyDescent="0.25">
      <c r="A113" s="239" t="s">
        <v>51</v>
      </c>
      <c r="B113" s="239"/>
      <c r="C113" s="239" t="s">
        <v>50</v>
      </c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</row>
    <row r="114" spans="1:36" x14ac:dyDescent="0.25">
      <c r="A114" s="239" t="s">
        <v>96</v>
      </c>
      <c r="B114" s="239"/>
      <c r="C114" s="239" t="s">
        <v>100</v>
      </c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</row>
    <row r="115" spans="1:36" ht="15.75" x14ac:dyDescent="0.25">
      <c r="A115" s="247" t="s">
        <v>97</v>
      </c>
      <c r="B115" s="247"/>
      <c r="C115" s="239" t="s">
        <v>52</v>
      </c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</row>
    <row r="116" spans="1:36" s="9" customFormat="1" x14ac:dyDescent="0.25">
      <c r="A116" s="9" t="s">
        <v>53</v>
      </c>
      <c r="C116" s="157"/>
      <c r="D116" s="157"/>
      <c r="E116" s="157"/>
      <c r="F116" s="9" t="s">
        <v>54</v>
      </c>
      <c r="I116" s="158"/>
      <c r="J116" s="158"/>
      <c r="L116" s="159"/>
      <c r="M116" s="160"/>
      <c r="N116" s="161"/>
      <c r="O116" s="160"/>
      <c r="P116" s="158"/>
      <c r="Q116" s="158"/>
    </row>
    <row r="117" spans="1:36" s="9" customFormat="1" x14ac:dyDescent="0.25">
      <c r="A117" s="246" t="s">
        <v>55</v>
      </c>
      <c r="B117" s="246"/>
      <c r="C117" s="246"/>
      <c r="D117" s="246"/>
      <c r="E117" s="162"/>
      <c r="F117" s="9" t="s">
        <v>57</v>
      </c>
      <c r="I117" s="158"/>
      <c r="J117" s="158"/>
      <c r="L117" s="159"/>
      <c r="M117" s="160"/>
      <c r="N117" s="161"/>
      <c r="O117" s="160"/>
      <c r="P117" s="158"/>
      <c r="Q117" s="158"/>
    </row>
    <row r="118" spans="1:36" s="9" customFormat="1" x14ac:dyDescent="0.25">
      <c r="A118" s="246" t="s">
        <v>56</v>
      </c>
      <c r="B118" s="246"/>
      <c r="C118" s="246"/>
      <c r="D118" s="246"/>
      <c r="E118" s="162"/>
      <c r="F118" s="9" t="s">
        <v>58</v>
      </c>
      <c r="I118" s="158"/>
      <c r="J118" s="158"/>
      <c r="L118" s="159"/>
      <c r="M118" s="160"/>
      <c r="N118" s="161"/>
      <c r="O118" s="160"/>
      <c r="P118" s="158"/>
      <c r="Q118" s="158"/>
    </row>
  </sheetData>
  <mergeCells count="109">
    <mergeCell ref="A115:B115"/>
    <mergeCell ref="C115:AJ115"/>
    <mergeCell ref="A117:D117"/>
    <mergeCell ref="A118:D118"/>
    <mergeCell ref="A112:B112"/>
    <mergeCell ref="C112:AJ112"/>
    <mergeCell ref="A113:B113"/>
    <mergeCell ref="C113:AJ113"/>
    <mergeCell ref="A114:B114"/>
    <mergeCell ref="C114:AJ114"/>
    <mergeCell ref="A109:B109"/>
    <mergeCell ref="C109:AJ109"/>
    <mergeCell ref="A110:B110"/>
    <mergeCell ref="C110:AJ110"/>
    <mergeCell ref="A111:B111"/>
    <mergeCell ref="C111:AJ111"/>
    <mergeCell ref="A106:B106"/>
    <mergeCell ref="C106:AJ106"/>
    <mergeCell ref="A107:B107"/>
    <mergeCell ref="C107:AJ107"/>
    <mergeCell ref="A108:B108"/>
    <mergeCell ref="C108:AJ108"/>
    <mergeCell ref="A103:B103"/>
    <mergeCell ref="C103:AJ103"/>
    <mergeCell ref="A104:B104"/>
    <mergeCell ref="C104:AJ104"/>
    <mergeCell ref="A105:B105"/>
    <mergeCell ref="C105:AJ105"/>
    <mergeCell ref="A100:B100"/>
    <mergeCell ref="C100:AJ100"/>
    <mergeCell ref="A101:B101"/>
    <mergeCell ref="C101:AJ101"/>
    <mergeCell ref="A102:B102"/>
    <mergeCell ref="C102:AJ102"/>
    <mergeCell ref="C96:H96"/>
    <mergeCell ref="U96:Z96"/>
    <mergeCell ref="C97:H97"/>
    <mergeCell ref="U97:Z97"/>
    <mergeCell ref="A99:B99"/>
    <mergeCell ref="C99:AJ99"/>
    <mergeCell ref="C92:E92"/>
    <mergeCell ref="U92:Z92"/>
    <mergeCell ref="C93:E93"/>
    <mergeCell ref="U93:Z93"/>
    <mergeCell ref="C94:H94"/>
    <mergeCell ref="C95:H95"/>
    <mergeCell ref="A87:AJ87"/>
    <mergeCell ref="U90:Z90"/>
    <mergeCell ref="C91:E91"/>
    <mergeCell ref="U91:Z91"/>
    <mergeCell ref="C39:C40"/>
    <mergeCell ref="A78:N78"/>
    <mergeCell ref="A79:N79"/>
    <mergeCell ref="O79:Z79"/>
    <mergeCell ref="AD79:AJ79"/>
    <mergeCell ref="A80:AJ80"/>
    <mergeCell ref="B17:B19"/>
    <mergeCell ref="C35:C36"/>
    <mergeCell ref="AA15:AC15"/>
    <mergeCell ref="AD15:AF15"/>
    <mergeCell ref="AG15:AH15"/>
    <mergeCell ref="A83:AJ83"/>
    <mergeCell ref="A86:AJ86"/>
    <mergeCell ref="O16:P16"/>
    <mergeCell ref="R16:S16"/>
    <mergeCell ref="I15:K15"/>
    <mergeCell ref="L15:N15"/>
    <mergeCell ref="O15:Q15"/>
    <mergeCell ref="R15:T15"/>
    <mergeCell ref="U15:W15"/>
    <mergeCell ref="X15:Z15"/>
    <mergeCell ref="U16:V16"/>
    <mergeCell ref="X16:Y16"/>
    <mergeCell ref="A15:A16"/>
    <mergeCell ref="B15:B16"/>
    <mergeCell ref="C15:C16"/>
    <mergeCell ref="D15:D16"/>
    <mergeCell ref="E15:E16"/>
    <mergeCell ref="F15:H15"/>
    <mergeCell ref="AG13:AH14"/>
    <mergeCell ref="AI13:AI14"/>
    <mergeCell ref="AJ13:AJ14"/>
    <mergeCell ref="O14:Q14"/>
    <mergeCell ref="R14:T14"/>
    <mergeCell ref="U14:W14"/>
    <mergeCell ref="X14:Z14"/>
    <mergeCell ref="F13:H14"/>
    <mergeCell ref="I13:K14"/>
    <mergeCell ref="L13:N14"/>
    <mergeCell ref="O13:Z13"/>
    <mergeCell ref="AA13:AC14"/>
    <mergeCell ref="AD13:AF14"/>
    <mergeCell ref="AI15:AI16"/>
    <mergeCell ref="AJ15:AJ16"/>
    <mergeCell ref="F16:G16"/>
    <mergeCell ref="I16:J16"/>
    <mergeCell ref="L16:M16"/>
    <mergeCell ref="AA16:AB16"/>
    <mergeCell ref="AD16:AE16"/>
    <mergeCell ref="A1:AJ1"/>
    <mergeCell ref="A2:AJ2"/>
    <mergeCell ref="A3:AJ3"/>
    <mergeCell ref="A4:AJ4"/>
    <mergeCell ref="C9:P9"/>
    <mergeCell ref="A13:A14"/>
    <mergeCell ref="B13:B14"/>
    <mergeCell ref="C13:C14"/>
    <mergeCell ref="D13:D14"/>
    <mergeCell ref="E13:E14"/>
  </mergeCells>
  <pageMargins left="0.43307086614173229" right="0.39370078740157483" top="0.39370078740157483" bottom="0.39370078740157483" header="0.31496062992125984" footer="0.31496062992125984"/>
  <pageSetup paperSize="5" scale="39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 E 81 PD rev</vt:lpstr>
      <vt:lpstr>TABEL T-E 1</vt:lpstr>
      <vt:lpstr>.......&gt;</vt:lpstr>
      <vt:lpstr>FORM E 81 PD all</vt:lpstr>
      <vt:lpstr>'FORM E 81 PD all'!Print_Area</vt:lpstr>
      <vt:lpstr>'FORM E 81 PD rev'!Print_Area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AJIZ</dc:creator>
  <cp:lastModifiedBy>URBANUSER</cp:lastModifiedBy>
  <cp:lastPrinted>2022-04-12T01:36:39Z</cp:lastPrinted>
  <dcterms:created xsi:type="dcterms:W3CDTF">2021-04-08T01:49:35Z</dcterms:created>
  <dcterms:modified xsi:type="dcterms:W3CDTF">2022-06-29T04:13:45Z</dcterms:modified>
</cp:coreProperties>
</file>